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00" windowHeight="11640" tabRatio="903" activeTab="0"/>
  </bookViews>
  <sheets>
    <sheet name="COVER SHEET" sheetId="1" r:id="rId1"/>
    <sheet name="SCREENING" sheetId="2" r:id="rId2"/>
    <sheet name="FUNDING" sheetId="3" r:id="rId3"/>
    <sheet name="RESULTS (SUMMARY)" sheetId="4" r:id="rId4"/>
    <sheet name="RESULTS (DETAILED)" sheetId="5" r:id="rId5"/>
    <sheet name="PD - INFRASTRUCTURE - DIRECT" sheetId="6" r:id="rId6"/>
    <sheet name="PD - INFRASTRUCTURE - INDIRECT" sheetId="7" r:id="rId7"/>
    <sheet name="LT - INFRASTRUCTURE" sheetId="8" r:id="rId8"/>
    <sheet name="PD-EMPLOYEE ENERGY USE - DIRECT" sheetId="9" r:id="rId9"/>
    <sheet name="PD - COMMUTING - INDIRECT" sheetId="10" r:id="rId10"/>
    <sheet name="LT - EMPLOYEE ENERGY USE" sheetId="11" r:id="rId11"/>
    <sheet name="LT - EMPLOYEE COMMUTING" sheetId="12" r:id="rId12"/>
    <sheet name="PD - TRAVEL &amp; ACCOM - DIRECT" sheetId="13" r:id="rId13"/>
    <sheet name="PD - TRAVEL &amp; ACCOM - INDIRECT" sheetId="14" r:id="rId14"/>
    <sheet name="LT - CHEMICAL REACTIONS" sheetId="15" r:id="rId15"/>
    <sheet name="PD - EMBODIED - INDIRECT" sheetId="16" r:id="rId16"/>
    <sheet name="LT - EMBODIED EMISSIONS" sheetId="17" r:id="rId17"/>
    <sheet name="LT - TURNOVER" sheetId="18" r:id="rId18"/>
    <sheet name="LT - BUILDING ENERGY USE" sheetId="19" r:id="rId19"/>
    <sheet name="LT - TOURISM" sheetId="20" r:id="rId20"/>
    <sheet name="LT - FUEL CONSUMPTION" sheetId="21" r:id="rId21"/>
    <sheet name="LT - WASTE" sheetId="22" r:id="rId22"/>
    <sheet name="EMISSIONS FACTORS" sheetId="23" r:id="rId23"/>
  </sheets>
  <externalReferences>
    <externalReference r:id="rId26"/>
  </externalReferences>
  <definedNames>
    <definedName name="acc">'EMISSIONS FACTORS'!$B$358:$B$365</definedName>
    <definedName name="accomsize">'EMISSIONS FACTORS'!$B$167:$B$170</definedName>
    <definedName name="benefit">'EMISSIONS FACTORS'!$B$526:$B$529</definedName>
    <definedName name="buildingtype">'EMISSIONS FACTORS'!$B$209:$B$214</definedName>
    <definedName name="carbonimpact">#REF!</definedName>
    <definedName name="colours">#REF!</definedName>
    <definedName name="fuel">#REF!</definedName>
    <definedName name="fueltype">#REF!</definedName>
    <definedName name="GHGLIST">'EMISSIONS FACTORS'!$B$128:$B$152</definedName>
    <definedName name="GHGs">'[1]EMISSIONS FACTORS'!$A$127:$A$150</definedName>
    <definedName name="industrytype">'EMISSIONS FACTORS'!$B$306:$B$310</definedName>
    <definedName name="materials">'EMISSIONS FACTORS'!$B$231:$B$278</definedName>
    <definedName name="OptBias">'EMISSIONS FACTORS'!#REF!</definedName>
    <definedName name="options">#REF!</definedName>
    <definedName name="Plant">'EMISSIONS FACTORS'!$B$157:$B$161</definedName>
    <definedName name="_xlnm.Print_Area" localSheetId="7">'LT - INFRASTRUCTURE'!$A$1:$H$72</definedName>
    <definedName name="_xlnm.Print_Area" localSheetId="21">'LT - WASTE'!$A$1:$K$34</definedName>
    <definedName name="_xlnm.Print_Area" localSheetId="9">'PD - COMMUTING - INDIRECT'!$A$1:$Y$32</definedName>
    <definedName name="_xlnm.Print_Area" localSheetId="5">'PD - INFRASTRUCTURE - DIRECT'!$A$1:$G$44</definedName>
    <definedName name="_xlnm.Print_Area" localSheetId="12">'PD - TRAVEL &amp; ACCOM - DIRECT'!$A$1:$P$28</definedName>
    <definedName name="_xlnm.Print_Area" localSheetId="4">'RESULTS (DETAILED)'!$A$1:$AA$52</definedName>
    <definedName name="_xlnm.Print_Area" localSheetId="3">'RESULTS (SUMMARY)'!$A$1:$N$112</definedName>
    <definedName name="_xlnm.Print_Area" localSheetId="1">'SCREENING'!$B$1:$I$25</definedName>
    <definedName name="roadrail">'EMISSIONS FACTORS'!$B$219:$B$225</definedName>
    <definedName name="SCREENING">'EMISSIONS FACTORS'!$B$520:$B$523</definedName>
    <definedName name="season">'EMISSIONS FACTORS'!$B$532:$B$534</definedName>
    <definedName name="seasons">'EMISSIONS FACTORS'!#REF!</definedName>
    <definedName name="spacetype">'EMISSIONS FACTORS'!$B$283:$B$301</definedName>
    <definedName name="technology">'EMISSIONS FACTORS'!$B$193:$B$203</definedName>
    <definedName name="traffic">#REF!</definedName>
    <definedName name="trafficlight">#REF!</definedName>
    <definedName name="Transport">'EMISSIONS FACTORS'!$B$6:$B$19</definedName>
    <definedName name="treatment1">'EMISSIONS FACTORS'!#REF!</definedName>
    <definedName name="treatment2">'EMISSIONS FACTORS'!#REF!</definedName>
    <definedName name="units">#REF!</definedName>
    <definedName name="waste">'EMISSIONS FACTORS'!$B$389:$B$416</definedName>
    <definedName name="yesno">#REF!</definedName>
    <definedName name="yesorno">#REF!</definedName>
  </definedNames>
  <calcPr fullCalcOnLoad="1"/>
</workbook>
</file>

<file path=xl/comments23.xml><?xml version="1.0" encoding="utf-8"?>
<comments xmlns="http://schemas.openxmlformats.org/spreadsheetml/2006/main">
  <authors>
    <author>m186417</author>
    <author>steve</author>
    <author>kreece</author>
    <author>GMcP</author>
  </authors>
  <commentList>
    <comment ref="C38" authorId="0">
      <text>
        <r>
          <rPr>
            <sz val="9"/>
            <rFont val="Tahoma"/>
            <family val="2"/>
          </rPr>
          <t>Products of agriculture, horticulture, including living plants, unmanufactured tobacco; live animals and animal products</t>
        </r>
      </text>
    </comment>
    <comment ref="C39" authorId="0">
      <text>
        <r>
          <rPr>
            <sz val="9"/>
            <rFont val="Tahoma"/>
            <family val="2"/>
          </rPr>
          <t xml:space="preserve">Wood in the rough, other forestry products
</t>
        </r>
      </text>
    </comment>
    <comment ref="C40" authorId="0">
      <text>
        <r>
          <rPr>
            <sz val="9"/>
            <rFont val="Tahoma"/>
            <family val="2"/>
          </rPr>
          <t xml:space="preserve">Aquatic animals, live, fresh or chilled, not prepared for consumption
</t>
        </r>
      </text>
    </comment>
    <comment ref="C45" authorId="0">
      <text>
        <r>
          <rPr>
            <sz val="9"/>
            <rFont val="Tahoma"/>
            <family val="2"/>
          </rPr>
          <t>Prepared meat, fish, fruit, vegetables etc; dairy products; beverages; oils and fats</t>
        </r>
      </text>
    </comment>
    <comment ref="C47" authorId="0">
      <text>
        <r>
          <rPr>
            <sz val="9"/>
            <rFont val="Tahoma"/>
            <family val="2"/>
          </rPr>
          <t>Yarn and thread, woven and tufted textile fabrics</t>
        </r>
      </text>
    </comment>
    <comment ref="C50" authorId="0">
      <text>
        <r>
          <rPr>
            <sz val="9"/>
            <rFont val="Tahoma"/>
            <family val="2"/>
          </rPr>
          <t xml:space="preserve">Include cork, straw and plaiting materials
</t>
        </r>
      </text>
    </comment>
    <comment ref="C53" authorId="1">
      <text>
        <r>
          <rPr>
            <sz val="9"/>
            <rFont val="Tahoma"/>
            <family val="2"/>
          </rPr>
          <t>Fuel oil and gas; lubricating oils. Petroleum gases and other gaseous hydrocarbons, except natural gas. Waste oil . Radioactive elements, isotopes and compounds; radioactive residues.  Fuel elements (cartridges), non-irradiated, for nuclear reactors.  Coke oven prods.</t>
        </r>
      </text>
    </comment>
    <comment ref="C54" authorId="1">
      <text>
        <r>
          <rPr>
            <sz val="9"/>
            <rFont val="Tahoma"/>
            <family val="2"/>
          </rPr>
          <t>Industrial gases., dyes, pigments.</t>
        </r>
      </text>
    </comment>
    <comment ref="C55" authorId="1">
      <text>
        <r>
          <rPr>
            <sz val="9"/>
            <rFont val="Tahoma"/>
            <family val="2"/>
          </rPr>
          <t>Chemical elements n.e.c.; inorganic acids and compounds. Metallic halogenates; hypochlorites, chlorates and perchlorates.</t>
        </r>
      </text>
    </comment>
    <comment ref="C56" authorId="1">
      <text>
        <r>
          <rPr>
            <sz val="9"/>
            <rFont val="Tahoma"/>
            <family val="2"/>
          </rPr>
          <t>Hydrocarbons/derivatives. Alcohols, phenols, phenol-alcohols and halogenated/ sulphonated/nitrated/ nitrosated derivatives; industrial fatty alcohols. Industrial monocarboxylic fatty acids; carboxylic acids&amp; derivatives. Organic compounds with nitrogen functions. Organo-sulphur compounds and other organo-inorganic compounds; heterocyclic compounds n.e.c.. Ethers, organic peroxides, epoxides, acetals and hemiacetals; other organic compounds.</t>
        </r>
      </text>
    </comment>
    <comment ref="C59" authorId="1">
      <text>
        <r>
          <rPr>
            <sz val="9"/>
            <rFont val="Tahoma"/>
            <family val="2"/>
          </rPr>
          <t>Pesticides and other agro-chemical products.</t>
        </r>
      </text>
    </comment>
    <comment ref="C61" authorId="1">
      <text>
        <r>
          <rPr>
            <sz val="9"/>
            <rFont val="Tahoma"/>
            <family val="2"/>
          </rPr>
          <t>Basic pharmaceutical products. Pharmaceutical preparations.</t>
        </r>
      </text>
    </comment>
    <comment ref="C63" authorId="1">
      <text>
        <r>
          <rPr>
            <sz val="9"/>
            <rFont val="Tahoma"/>
            <family val="2"/>
          </rPr>
          <t>Explosives, glues, gelatines, essential oils, photo chemicals, others nec.</t>
        </r>
      </text>
    </comment>
    <comment ref="C64" authorId="1">
      <text>
        <r>
          <rPr>
            <sz val="9"/>
            <rFont val="Tahoma"/>
            <family val="2"/>
          </rPr>
          <t>Synthetic fibres. Cellulosic and other artificial fibres.  Waste of man-made fibres.</t>
        </r>
      </text>
    </comment>
    <comment ref="C68" authorId="1">
      <text>
        <r>
          <rPr>
            <sz val="9"/>
            <rFont val="Tahoma"/>
            <family val="2"/>
          </rPr>
          <t>Non-refractory ceramic goods other than for construction purposes; refractory ceramic products. Ceramic tiles and flags</t>
        </r>
      </text>
    </comment>
    <comment ref="C69" authorId="1">
      <text>
        <r>
          <rPr>
            <sz val="9"/>
            <rFont val="Tahoma"/>
            <family val="2"/>
          </rPr>
          <t>Bricks, tiles and construction products, in baked clay</t>
        </r>
      </text>
    </comment>
    <comment ref="C71" authorId="1">
      <text>
        <r>
          <rPr>
            <sz val="9"/>
            <rFont val="Tahoma"/>
            <family val="2"/>
          </rPr>
          <t>Articles of concrete, plaster and cement . Cut, shaped and finished ornamental and building stone and articles thereof. Other non-metallic mineral products</t>
        </r>
      </text>
    </comment>
    <comment ref="C72" authorId="1">
      <text>
        <r>
          <rPr>
            <sz val="9"/>
            <rFont val="Tahoma"/>
            <family val="2"/>
          </rPr>
          <t>Basic iron and steel and ferro-alloys. Tubes.</t>
        </r>
      </text>
    </comment>
    <comment ref="C73" authorId="1">
      <text>
        <r>
          <rPr>
            <sz val="9"/>
            <rFont val="Tahoma"/>
            <family val="2"/>
          </rPr>
          <t>Precious metals. Aluminium and aluminium products. Lead, zinc, tin and products thereof. Copper and Nickel prods.</t>
        </r>
      </text>
    </comment>
    <comment ref="C74" authorId="1">
      <text>
        <r>
          <rPr>
            <sz val="9"/>
            <rFont val="Tahoma"/>
            <family val="2"/>
          </rPr>
          <t>Foundry work services. Casting of iron, steel, light meatals, other non-ferrous.</t>
        </r>
      </text>
    </comment>
    <comment ref="C75" authorId="1">
      <text>
        <r>
          <rPr>
            <sz val="9"/>
            <rFont val="Tahoma"/>
            <family val="2"/>
          </rPr>
          <t>Structural metal products. Tanks, reservoirs and containers of metal; central heating radiators and boilers. Steam generators, except central heating hot water boilers. Forging, pressing, stamping and roll forming services of metal; powder metallurgy. Treatment and coating services of metal; general mechanical engineering services. Cutlery, tools and general hardware. Other fabricated prods.</t>
        </r>
      </text>
    </comment>
    <comment ref="C76" authorId="1">
      <text>
        <r>
          <rPr>
            <sz val="9"/>
            <rFont val="Tahoma"/>
            <family val="2"/>
          </rPr>
          <t xml:space="preserve">Machinery for the production and use of mechanical power, except aircraft, vehicle and cycle engines. Agricultural and forestry machinery. Weapons. Machine tools. Other special purpose. </t>
        </r>
      </text>
    </comment>
    <comment ref="C78" authorId="1">
      <text>
        <r>
          <rPr>
            <sz val="9"/>
            <rFont val="Tahoma"/>
            <family val="2"/>
          </rPr>
          <t>Electric motors, generators and transformers. Electricity distribution and control apparatus. Insulated wire and cable.  Accumulators, primary cells and primary batteries. Lighting equip.</t>
        </r>
      </text>
    </comment>
    <comment ref="C80" authorId="1">
      <text>
        <r>
          <rPr>
            <sz val="9"/>
            <rFont val="Tahoma"/>
            <family val="2"/>
          </rPr>
          <t>Medical, precision and optical instruments; watches and clocks.</t>
        </r>
      </text>
    </comment>
    <comment ref="C82" authorId="1">
      <text>
        <r>
          <rPr>
            <sz val="9"/>
            <rFont val="Tahoma"/>
            <family val="2"/>
          </rPr>
          <t>Ships, railway roll-stock, aircraft, spacecraft, motorcycles, cycles.</t>
        </r>
      </text>
    </comment>
    <comment ref="C83" authorId="1">
      <text>
        <r>
          <rPr>
            <sz val="9"/>
            <rFont val="Tahoma"/>
            <family val="2"/>
          </rPr>
          <t>Furniture, musical, sports, games, secondary raw materials, shipbreaking.</t>
        </r>
      </text>
    </comment>
    <comment ref="C84" authorId="1">
      <text>
        <r>
          <rPr>
            <sz val="9"/>
            <rFont val="Tahoma"/>
            <family val="2"/>
          </rPr>
          <t>Production and distribution services of electricity.</t>
        </r>
      </text>
    </comment>
    <comment ref="C85" authorId="1">
      <text>
        <r>
          <rPr>
            <sz val="9"/>
            <rFont val="Tahoma"/>
            <family val="2"/>
          </rPr>
          <t>Manufactured gas and distribution services of gaseous fuels through mains. Steam and hot water supply services.</t>
        </r>
      </text>
    </comment>
    <comment ref="C86" authorId="1">
      <text>
        <r>
          <rPr>
            <sz val="9"/>
            <rFont val="Tahoma"/>
            <family val="2"/>
          </rPr>
          <t>Collected and purified water; distribution services of water.</t>
        </r>
      </text>
    </comment>
    <comment ref="C88" authorId="1">
      <text>
        <r>
          <rPr>
            <sz val="9"/>
            <rFont val="Tahoma"/>
            <family val="2"/>
          </rPr>
          <t>Trade, maintenance and repair services of motor vehicles and motorcycles; retail trade services of automotive fuel.</t>
        </r>
      </text>
    </comment>
    <comment ref="C96" authorId="1">
      <text>
        <r>
          <rPr>
            <sz val="9"/>
            <rFont val="Tahoma"/>
            <family val="2"/>
          </rPr>
          <t xml:space="preserve">Cargo handling and storage services. Travel agency and tour operator services; tourist assistance services n.e.c.  Other transport supporting services. </t>
        </r>
      </text>
    </comment>
    <comment ref="C100" authorId="1">
      <text>
        <r>
          <rPr>
            <sz val="9"/>
            <rFont val="Tahoma"/>
            <family val="2"/>
          </rPr>
          <t>Services auxiliary to financial intermediation, insurance and pension funding</t>
        </r>
      </text>
    </comment>
    <comment ref="C104" authorId="1">
      <text>
        <r>
          <rPr>
            <sz val="9"/>
            <rFont val="Tahoma"/>
            <family val="2"/>
          </rPr>
          <t>Research and experimental development services on natural and social sciences, humanities and engineering.</t>
        </r>
      </text>
    </comment>
    <comment ref="C105" authorId="1">
      <text>
        <r>
          <rPr>
            <sz val="9"/>
            <rFont val="Tahoma"/>
            <family val="2"/>
          </rPr>
          <t>Legal, accounting, book-keeping and auditing services; tax consultancy services; market research and public opinion polling services; business and management consultancy services; holdings services. Architectural, engineering and related. Technical testing and analysis. Advertising. Security. Recruitment &amp; HR. Industrial cleaning.</t>
        </r>
      </text>
    </comment>
    <comment ref="C108" authorId="1">
      <text>
        <r>
          <rPr>
            <sz val="9"/>
            <rFont val="Tahoma"/>
            <family val="2"/>
          </rPr>
          <t>Human health. Veterinary services. Social work.</t>
        </r>
      </text>
    </comment>
    <comment ref="C109" authorId="1">
      <text>
        <r>
          <rPr>
            <sz val="9"/>
            <rFont val="Tahoma"/>
            <family val="2"/>
          </rPr>
          <t>Sewage and refuse disposal services, sanitation and similar services</t>
        </r>
      </text>
    </comment>
    <comment ref="C111" authorId="1">
      <text>
        <r>
          <rPr>
            <sz val="9"/>
            <rFont val="Tahoma"/>
            <family val="2"/>
          </rPr>
          <t>Motion picture and video services. Radio and TV services. Library, archives, museums and other cultural services. Sporting and other entertainment / recreational services.</t>
        </r>
      </text>
    </comment>
    <comment ref="C112" authorId="1">
      <text>
        <r>
          <rPr>
            <sz val="9"/>
            <rFont val="Tahoma"/>
            <family val="2"/>
          </rPr>
          <t xml:space="preserve">Washing and dry cleaning services. Hairdressing and other beauty treatment services. Funeral and related services. Physical wellbeing services. </t>
        </r>
      </text>
    </comment>
    <comment ref="B307" authorId="2">
      <text>
        <r>
          <rPr>
            <b/>
            <sz val="8"/>
            <rFont val="Tahoma"/>
            <family val="0"/>
          </rPr>
          <t>kreece:</t>
        </r>
        <r>
          <rPr>
            <sz val="8"/>
            <rFont val="Tahoma"/>
            <family val="0"/>
          </rPr>
          <t xml:space="preserve">
The vast majority of industrial buildings are lightweight.
Some older industrial sites, particularly those based
in old mill premises, may have medium-weight
buildings, ie single-storey buildings of masonry
or concrete with solid partitions. Medium-weight
buildings require longer pre-heat periods, which
will increase the energy consumption.</t>
        </r>
      </text>
    </comment>
    <comment ref="B308" authorId="2">
      <text>
        <r>
          <rPr>
            <b/>
            <sz val="8"/>
            <rFont val="Tahoma"/>
            <family val="0"/>
          </rPr>
          <t>kreece:</t>
        </r>
        <r>
          <rPr>
            <sz val="8"/>
            <rFont val="Tahoma"/>
            <family val="0"/>
          </rPr>
          <t xml:space="preserve">
The vast majority of industrial buildings are lightweight.
Some older industrial sites, particularly those based
in old mill premises, may have medium-weight
buildings, ie single-storey buildings of masonry
or concrete with solid partitions. Medium-weight
buildings require longer pre-heat periods, which
will increase the energy consumption.</t>
        </r>
      </text>
    </comment>
    <comment ref="B309" authorId="2">
      <text>
        <r>
          <rPr>
            <b/>
            <sz val="8"/>
            <rFont val="Tahoma"/>
            <family val="0"/>
          </rPr>
          <t>kreece:</t>
        </r>
        <r>
          <rPr>
            <sz val="8"/>
            <rFont val="Tahoma"/>
            <family val="0"/>
          </rPr>
          <t xml:space="preserve">
The vast majority of industrial buildings are lightweight.
Some older industrial sites, particularly those based
in old mill premises, may have medium-weight
buildings, ie single-storey buildings of masonry
or concrete with solid partitions. Medium-weight
buildings require longer pre-heat periods, which
will increase the energy consumption.</t>
        </r>
      </text>
    </comment>
    <comment ref="B310" authorId="2">
      <text>
        <r>
          <rPr>
            <b/>
            <sz val="8"/>
            <rFont val="Tahoma"/>
            <family val="0"/>
          </rPr>
          <t>kreece:</t>
        </r>
        <r>
          <rPr>
            <sz val="8"/>
            <rFont val="Tahoma"/>
            <family val="0"/>
          </rPr>
          <t xml:space="preserve">
The vast majority of industrial buildings are lightweight.
Some older industrial sites, particularly those based
in old mill premises, may have medium-weight
buildings, ie single-storey buildings of masonry
or concrete with solid partitions. Medium-weight
buildings require longer pre-heat periods, which
will increase the energy consumption.</t>
        </r>
      </text>
    </comment>
    <comment ref="C307" authorId="2">
      <text>
        <r>
          <rPr>
            <b/>
            <sz val="8"/>
            <rFont val="Tahoma"/>
            <family val="0"/>
          </rPr>
          <t>kreece:</t>
        </r>
        <r>
          <rPr>
            <sz val="8"/>
            <rFont val="Tahoma"/>
            <family val="0"/>
          </rPr>
          <t xml:space="preserve">
General factory lighting (5W/m2), 8 hours a day 365.25 days per year
</t>
        </r>
      </text>
    </comment>
    <comment ref="C308" authorId="2">
      <text>
        <r>
          <rPr>
            <b/>
            <sz val="8"/>
            <rFont val="Tahoma"/>
            <family val="0"/>
          </rPr>
          <t>kreece:</t>
        </r>
        <r>
          <rPr>
            <sz val="8"/>
            <rFont val="Tahoma"/>
            <family val="0"/>
          </rPr>
          <t xml:space="preserve">
General factory lighting (5W/m2), 8 hours a day 365.25 days per year
</t>
        </r>
      </text>
    </comment>
    <comment ref="C309" authorId="2">
      <text>
        <r>
          <rPr>
            <b/>
            <sz val="8"/>
            <rFont val="Tahoma"/>
            <family val="0"/>
          </rPr>
          <t>kreece:</t>
        </r>
        <r>
          <rPr>
            <sz val="8"/>
            <rFont val="Tahoma"/>
            <family val="0"/>
          </rPr>
          <t xml:space="preserve">
General factory lighting (5W/m2), 8 hours a day 365.25 days per year
</t>
        </r>
      </text>
    </comment>
    <comment ref="C310" authorId="2">
      <text>
        <r>
          <rPr>
            <b/>
            <sz val="8"/>
            <rFont val="Tahoma"/>
            <family val="0"/>
          </rPr>
          <t>kreece:</t>
        </r>
        <r>
          <rPr>
            <sz val="8"/>
            <rFont val="Tahoma"/>
            <family val="0"/>
          </rPr>
          <t xml:space="preserve">
General factory lighting (5W/m2), 8 hours a day 365.25 days per year
</t>
        </r>
      </text>
    </comment>
    <comment ref="E339" authorId="2">
      <text>
        <r>
          <rPr>
            <b/>
            <sz val="8"/>
            <rFont val="Tahoma"/>
            <family val="0"/>
          </rPr>
          <t>kreece:</t>
        </r>
        <r>
          <rPr>
            <sz val="8"/>
            <rFont val="Tahoma"/>
            <family val="0"/>
          </rPr>
          <t xml:space="preserve">
Average factor across ferry/motorcycle/underground</t>
        </r>
      </text>
    </comment>
    <comment ref="E334" authorId="2">
      <text>
        <r>
          <rPr>
            <b/>
            <sz val="8"/>
            <rFont val="Tahoma"/>
            <family val="0"/>
          </rPr>
          <t>kreece:</t>
        </r>
        <r>
          <rPr>
            <sz val="8"/>
            <rFont val="Tahoma"/>
            <family val="0"/>
          </rPr>
          <t xml:space="preserve">
Average car divided by two (assume one other person in the car)</t>
        </r>
      </text>
    </comment>
    <comment ref="E352" authorId="2">
      <text>
        <r>
          <rPr>
            <b/>
            <sz val="8"/>
            <rFont val="Tahoma"/>
            <family val="0"/>
          </rPr>
          <t>kreece:</t>
        </r>
        <r>
          <rPr>
            <sz val="8"/>
            <rFont val="Tahoma"/>
            <family val="0"/>
          </rPr>
          <t xml:space="preserve">
Average factor across ferry/motorcycle/underground</t>
        </r>
      </text>
    </comment>
    <comment ref="E347" authorId="2">
      <text>
        <r>
          <rPr>
            <b/>
            <sz val="8"/>
            <rFont val="Tahoma"/>
            <family val="0"/>
          </rPr>
          <t>kreece:</t>
        </r>
        <r>
          <rPr>
            <sz val="8"/>
            <rFont val="Tahoma"/>
            <family val="0"/>
          </rPr>
          <t xml:space="preserve">
Average car divided by two (assume one other person in the car)</t>
        </r>
      </text>
    </comment>
    <comment ref="I445" authorId="2">
      <text>
        <r>
          <rPr>
            <b/>
            <sz val="8"/>
            <rFont val="Tahoma"/>
            <family val="0"/>
          </rPr>
          <t>kreece:</t>
        </r>
        <r>
          <rPr>
            <sz val="8"/>
            <rFont val="Tahoma"/>
            <family val="0"/>
          </rPr>
          <t xml:space="preserve">
Assumed 25% coal, 25% fuel oil, 25% gas oil and 25% LPG</t>
        </r>
      </text>
    </comment>
    <comment ref="D197" authorId="3">
      <text>
        <r>
          <rPr>
            <b/>
            <sz val="8"/>
            <rFont val="Tahoma"/>
            <family val="0"/>
          </rPr>
          <t>GMcP:</t>
        </r>
        <r>
          <rPr>
            <sz val="8"/>
            <rFont val="Tahoma"/>
            <family val="0"/>
          </rPr>
          <t xml:space="preserve">
Using the marginal grid carbon intensity, following direction from DECC.</t>
        </r>
      </text>
    </comment>
    <comment ref="B439" authorId="3">
      <text>
        <r>
          <rPr>
            <b/>
            <sz val="8"/>
            <rFont val="Tahoma"/>
            <family val="0"/>
          </rPr>
          <t>GMcP:</t>
        </r>
        <r>
          <rPr>
            <sz val="8"/>
            <rFont val="Tahoma"/>
            <family val="0"/>
          </rPr>
          <t xml:space="preserve">
Estimated</t>
        </r>
      </text>
    </comment>
  </commentList>
</comments>
</file>

<file path=xl/sharedStrings.xml><?xml version="1.0" encoding="utf-8"?>
<sst xmlns="http://schemas.openxmlformats.org/spreadsheetml/2006/main" count="1889" uniqueCount="887">
  <si>
    <t>Manufacture of medical, precision and optical instruments, watches and clocks</t>
  </si>
  <si>
    <t>Manufacture of motor vehicles, trailers and semi-trailers</t>
  </si>
  <si>
    <t>Manufacture of transport equipment</t>
  </si>
  <si>
    <t>Manufacture of furniture; manufacturing not elsewhere classified</t>
  </si>
  <si>
    <t xml:space="preserve">Recycling </t>
  </si>
  <si>
    <t>Collection, purification and distribution of water</t>
  </si>
  <si>
    <t>Construction</t>
  </si>
  <si>
    <t xml:space="preserve">Wholesale trade and commission trade, except of motor vehicles and motorcycles </t>
  </si>
  <si>
    <t>LT - WASTE</t>
  </si>
  <si>
    <t xml:space="preserve">Retail trade, except of motor vehicles and motorcycles; retail sale of automotive fuel </t>
  </si>
  <si>
    <t xml:space="preserve">Hotels and restaurants </t>
  </si>
  <si>
    <t xml:space="preserve">Land transport; transport via pipelines </t>
  </si>
  <si>
    <t xml:space="preserve">Water transport </t>
  </si>
  <si>
    <t>Air transport</t>
  </si>
  <si>
    <t>Supporting auxiliary transport activities; activities of travel agencies (excluding 63.1</t>
  </si>
  <si>
    <t>Cargo handling and storage</t>
  </si>
  <si>
    <t>Post and telecommunications</t>
  </si>
  <si>
    <t xml:space="preserve">Financial intermediation , except insurance and pension funding </t>
  </si>
  <si>
    <t xml:space="preserve">Insurance and pension funding, except compulsory social security </t>
  </si>
  <si>
    <t xml:space="preserve">Activities auxiliary to financial intermediation </t>
  </si>
  <si>
    <t xml:space="preserve">Real estate activities </t>
  </si>
  <si>
    <t>Renting of machinery and equipment without operator and of personal and household goods</t>
  </si>
  <si>
    <t xml:space="preserve">Computer and related activities </t>
  </si>
  <si>
    <t>Research and development</t>
  </si>
  <si>
    <t xml:space="preserve">Other business activities </t>
  </si>
  <si>
    <t>Public administration and defence;compulsory social security</t>
  </si>
  <si>
    <t>Education</t>
  </si>
  <si>
    <t>Health and social work</t>
  </si>
  <si>
    <t>Office - air conditioned (standard) - typical</t>
  </si>
  <si>
    <t>Office - air conditioned (standard) - good practice</t>
  </si>
  <si>
    <t>Office - air conditioned (prestige) - typical</t>
  </si>
  <si>
    <t>Office - naturally ventilated - cellular - typical</t>
  </si>
  <si>
    <t>Office - naturally ventilated - cellular - good practice</t>
  </si>
  <si>
    <t>Office - naturally ventilated - open plan - typical</t>
  </si>
  <si>
    <t>Office - naturally ventilated - open plan - good practice</t>
  </si>
  <si>
    <t>Laboratory - typical</t>
  </si>
  <si>
    <t>Laboratory - good practice</t>
  </si>
  <si>
    <t>Retail unit</t>
  </si>
  <si>
    <t>Warehouse</t>
  </si>
  <si>
    <t>kWh per sq m</t>
  </si>
  <si>
    <t>Electricity emissions factor (kg CO2e/kWh)</t>
  </si>
  <si>
    <t>Annual Tonnes CO2e per sq m</t>
  </si>
  <si>
    <t>No. of years profiled:</t>
  </si>
  <si>
    <t>(1) Building energy use - NON INDUSTRIAL BUILDINGS</t>
  </si>
  <si>
    <t>BUILDINGS - LONG TERM ENERGY USE NON INDUSTRIAL</t>
  </si>
  <si>
    <t>BUILDINGS - LONG TERM ENERGY USE  INDUSTRIAL</t>
  </si>
  <si>
    <t xml:space="preserve">Light industrial - up to 5000 square metres </t>
  </si>
  <si>
    <t xml:space="preserve">Light industrial - over  5000 square metres </t>
  </si>
  <si>
    <t xml:space="preserve">Medium industrial - up to 5000 square metres </t>
  </si>
  <si>
    <t xml:space="preserve">Medium industrial - over  5000 square metres </t>
  </si>
  <si>
    <t>(1) PLANT EMISSIONS:</t>
  </si>
  <si>
    <t>(2) EMISSIONS FROM PORTABLE SITE ACCOMODATION:</t>
  </si>
  <si>
    <t>Mode of Transport</t>
  </si>
  <si>
    <t>Number of visits</t>
  </si>
  <si>
    <t xml:space="preserve">No. of bed nights </t>
  </si>
  <si>
    <t>Type of accommodation</t>
  </si>
  <si>
    <t>PASSENGER TRANSPORT</t>
  </si>
  <si>
    <t>Mode of transport</t>
  </si>
  <si>
    <t>Car</t>
  </si>
  <si>
    <t>Plane - domestic flight</t>
  </si>
  <si>
    <t>Plane - long haul flight</t>
  </si>
  <si>
    <t>Cycle</t>
  </si>
  <si>
    <t>Walk</t>
  </si>
  <si>
    <t>Ferry</t>
  </si>
  <si>
    <t>Car - passenger</t>
  </si>
  <si>
    <t>Taxi - black cab</t>
  </si>
  <si>
    <t>Taxi - regular</t>
  </si>
  <si>
    <t>Train - national rail</t>
  </si>
  <si>
    <t>Train - Eurostar</t>
  </si>
  <si>
    <t>Bus or coach</t>
  </si>
  <si>
    <t>Plane - short haul international flight</t>
  </si>
  <si>
    <t>CARBON IMPACT APPRAISAL TOOL</t>
  </si>
  <si>
    <t xml:space="preserve">IMPORTANT: </t>
  </si>
  <si>
    <t>Additional turnover, £, EXCLUDING VAT</t>
  </si>
  <si>
    <t>Number of net additional employees</t>
  </si>
  <si>
    <t>APPRAISER NAME</t>
  </si>
  <si>
    <t>APPRAISER JOB TITLE</t>
  </si>
  <si>
    <t>APPRAISER DEPARTMENT</t>
  </si>
  <si>
    <t>DATE</t>
  </si>
  <si>
    <t xml:space="preserve">Notes on reasoning behind user assumptions: </t>
  </si>
  <si>
    <t>SE Travel &amp; Accommodation</t>
  </si>
  <si>
    <t>OTHER GREENHOUSE GASES</t>
  </si>
  <si>
    <t>Gas</t>
  </si>
  <si>
    <t>GWP</t>
  </si>
  <si>
    <t>Carbon Dioxide</t>
  </si>
  <si>
    <t>Methane</t>
  </si>
  <si>
    <t>Nitrous Oxide</t>
  </si>
  <si>
    <t>HFC-23</t>
  </si>
  <si>
    <t>HFC-32</t>
  </si>
  <si>
    <t>HFC-41</t>
  </si>
  <si>
    <t>HFC-125</t>
  </si>
  <si>
    <t>HFC-134</t>
  </si>
  <si>
    <t>HFC-134a</t>
  </si>
  <si>
    <t>HFC-143</t>
  </si>
  <si>
    <t>HFC-143a</t>
  </si>
  <si>
    <t>HFC-152a</t>
  </si>
  <si>
    <t>HFC-227ea</t>
  </si>
  <si>
    <t>HFC-236fa</t>
  </si>
  <si>
    <t>HFC-245fa</t>
  </si>
  <si>
    <t>HFC-43-I0mee</t>
  </si>
  <si>
    <t>Perfluoromethane (PFC-14)</t>
  </si>
  <si>
    <t>Perfluoroethane (PFC-116)</t>
  </si>
  <si>
    <t>Perfluoropropane (PFC-218)</t>
  </si>
  <si>
    <t>Perfluorocyclobutane (PFC-318)</t>
  </si>
  <si>
    <t>Perfluorobutane (PFC-3-1-10)</t>
  </si>
  <si>
    <t>Perfluoropentane (PFC-4-1-12)</t>
  </si>
  <si>
    <t>Perfluorohexane (PFC-5-1-14)</t>
  </si>
  <si>
    <t>Sulphur hexafluoride</t>
  </si>
  <si>
    <t>Process</t>
  </si>
  <si>
    <t>GHG</t>
  </si>
  <si>
    <t>Industrial process 2</t>
  </si>
  <si>
    <t>Industrial process 3</t>
  </si>
  <si>
    <t>CARBON IMPACT SOURCE</t>
  </si>
  <si>
    <t>STAGE</t>
  </si>
  <si>
    <t>Wider impacts</t>
  </si>
  <si>
    <t>If you answer 'yes' then please complete both 'PD - EMPLOYEE ENERGY USE' AND 'COMMUTING IMPACTS' worksheets</t>
  </si>
  <si>
    <t>ACCOMMODATION</t>
  </si>
  <si>
    <t>DEFRA EMISSIONS FACTORS - TRANSPORT</t>
  </si>
  <si>
    <t>Flight type</t>
  </si>
  <si>
    <t>Total kg CO2eq per unit</t>
  </si>
  <si>
    <t>kg CO2eq per KM</t>
  </si>
  <si>
    <t>COMMUTING IMPACTS</t>
  </si>
  <si>
    <t>Average number of commuting journeys (return) per FTE per year in Scotland:</t>
  </si>
  <si>
    <t>Source: SQW Energy assumption</t>
  </si>
  <si>
    <t>Average distance of commuter journeys (return - km)</t>
  </si>
  <si>
    <t>Total CO2e emissions per mode of transport (Tonnes CO2e)</t>
  </si>
  <si>
    <t>Annual CO2e per job (Tonnes CO2e)</t>
  </si>
  <si>
    <t>Total annual commuting CO2e emissions (Tonnes CO2e)</t>
  </si>
  <si>
    <t>Emissions factor (Tonnes CO2e/km)</t>
  </si>
  <si>
    <t>Purpose of trip</t>
  </si>
  <si>
    <t>Electricity emissions factor (Tonnes CO2e/kWh)</t>
  </si>
  <si>
    <t>Gas emissions factor (Tonnes CO2e/kWh)</t>
  </si>
  <si>
    <t>APPRAISER DETAILS:</t>
  </si>
  <si>
    <t>PROJECT DETAILS:</t>
  </si>
  <si>
    <t>PROJECT TITLE</t>
  </si>
  <si>
    <t>SE BUSINESS PLAN AREA</t>
  </si>
  <si>
    <t>(3) SITE PERSONNEL TRAVEL EMISSIONS:</t>
  </si>
  <si>
    <t>(4) EMBODIED EMISSIONS IN BUILDING CONSTRUCTION MATERIALS:</t>
  </si>
  <si>
    <t>LONG TERM - DIRECT AND INDIRECT IMPACTS - INFRASTRUCTURE DEVELOPMENT</t>
  </si>
  <si>
    <t xml:space="preserve">LONG TERM - DIRECT AND INDIRECT IMPACTS - BUILDINGS ENERGY USE </t>
  </si>
  <si>
    <t>LONG TERM - DIRECT AND INDIRECT IMPACTS - TURNOVER</t>
  </si>
  <si>
    <t xml:space="preserve">Type of accommodation </t>
  </si>
  <si>
    <t>Energy use per bed night (MJ)</t>
  </si>
  <si>
    <t>Energy use per bed night (kWh)</t>
  </si>
  <si>
    <t>Gas consumption per bed night (kWh)</t>
  </si>
  <si>
    <t>Electricity consumption (kWh per bed night )</t>
  </si>
  <si>
    <t>Other (serviced flats/holiday homes/festival accommodation)</t>
  </si>
  <si>
    <t>(1kWh = 3.6 MJ)</t>
  </si>
  <si>
    <t>sum</t>
  </si>
  <si>
    <t>Taxi/Minicab</t>
  </si>
  <si>
    <t>Other (inc m/cycle, U/G, ferry)</t>
  </si>
  <si>
    <t>TOTAL</t>
  </si>
  <si>
    <t>Please select…..</t>
  </si>
  <si>
    <t>Enter reductions in fuel use as negative values</t>
  </si>
  <si>
    <t>TOTAL tCO2e</t>
  </si>
  <si>
    <r>
      <t>Net kg CO2e emitted per tonne of waste treated/disposed of by:</t>
    </r>
  </si>
  <si>
    <t>Reference ID</t>
  </si>
  <si>
    <t xml:space="preserve">Will the project directly fund infrastructure development?  </t>
  </si>
  <si>
    <t>Will the project directly induce any significant travel requirements by external parties?</t>
  </si>
  <si>
    <t>See above</t>
  </si>
  <si>
    <t>No link available
+F430</t>
  </si>
  <si>
    <t>Average CO2e per employee (Tonnes CO2e/yr per employee)</t>
  </si>
  <si>
    <t>Size of Project</t>
  </si>
  <si>
    <t>INFRASTRUCTURE - PLANT EMISSIONS</t>
  </si>
  <si>
    <t xml:space="preserve">Tonnes CO2 per month </t>
  </si>
  <si>
    <t>Very large</t>
  </si>
  <si>
    <t xml:space="preserve">Large </t>
  </si>
  <si>
    <t>Medium</t>
  </si>
  <si>
    <t>Guidance for assessing project size:</t>
  </si>
  <si>
    <t>Small</t>
  </si>
  <si>
    <t>Construction cost less than £1.5 million, fewer than 8 people permanently on site</t>
  </si>
  <si>
    <t>Units</t>
  </si>
  <si>
    <t>Average mode of transport commuter preferences:</t>
  </si>
  <si>
    <t>Source: www.scotland.gov.uk/Topics/Statistics/Browse/Transport-Travel/TablesPublications/DataTravelDiary2008</t>
  </si>
  <si>
    <t>Transport</t>
  </si>
  <si>
    <t>% use for commuting</t>
  </si>
  <si>
    <t>Walking</t>
  </si>
  <si>
    <t>Driver Car/Van</t>
  </si>
  <si>
    <t>Passenger Car/Van</t>
  </si>
  <si>
    <t>Bicycle</t>
  </si>
  <si>
    <t>Bus</t>
  </si>
  <si>
    <t>Rail</t>
  </si>
  <si>
    <t>Taxi/ Minicab</t>
  </si>
  <si>
    <t>Other (inc. m/cycle, U/G, ferry)</t>
  </si>
  <si>
    <t>No. journeys per year per commuter</t>
  </si>
  <si>
    <t>Total kms per year by mode of transport</t>
  </si>
  <si>
    <t>Emissions factors (kg CO2e/km)</t>
  </si>
  <si>
    <t>Size of car</t>
  </si>
  <si>
    <t>Average car (unknown fuel)</t>
  </si>
  <si>
    <t>Method of travel</t>
  </si>
  <si>
    <t>UK tourist trips (starting outwith Scotland)</t>
  </si>
  <si>
    <t>UK tourist trips (starting within Scotland)</t>
  </si>
  <si>
    <t>Overseas tourist trips</t>
  </si>
  <si>
    <t>Average CO2e impact per tourist trip</t>
  </si>
  <si>
    <t>Travel impact (Tonnes CO2e per trip)</t>
  </si>
  <si>
    <t>UK - non Scotland</t>
  </si>
  <si>
    <t>UK - Scotland</t>
  </si>
  <si>
    <t>Overseas</t>
  </si>
  <si>
    <t>Total CO2e (Tonnes):</t>
  </si>
  <si>
    <t>Breakdown of CO2e by sector:</t>
  </si>
  <si>
    <t>Breakdown of CO2e by product type:</t>
  </si>
  <si>
    <t>Breakdown of CO2e impact (Tonnes CO2e):</t>
  </si>
  <si>
    <t>Total CO2e impact</t>
  </si>
  <si>
    <t>Total CO2e impact (Tonnes)</t>
  </si>
  <si>
    <t>Average by tourist</t>
  </si>
  <si>
    <t>Project Delivery</t>
  </si>
  <si>
    <t>Long Term</t>
  </si>
  <si>
    <t>Purpose</t>
  </si>
  <si>
    <t>Friends/Relatives</t>
  </si>
  <si>
    <t>Hotel/Guesthouse</t>
  </si>
  <si>
    <t>Activities of membership organisations not elsewhere classified</t>
  </si>
  <si>
    <t xml:space="preserve">Recreational, cultural and sporting activities </t>
  </si>
  <si>
    <t>Other service activities</t>
  </si>
  <si>
    <t>Yes</t>
  </si>
  <si>
    <t>No</t>
  </si>
  <si>
    <t>IF 'YES' GO TO WORKSHEET</t>
  </si>
  <si>
    <t xml:space="preserve">PROJECT SCREENING </t>
  </si>
  <si>
    <t xml:space="preserve">Check sum: </t>
  </si>
  <si>
    <t>Check sum:</t>
  </si>
  <si>
    <t>TOURISM</t>
  </si>
  <si>
    <t>Note to users on unit conversions:</t>
  </si>
  <si>
    <t>Building type</t>
  </si>
  <si>
    <t>Emission factor (Tonnes CO2e per square metre)</t>
  </si>
  <si>
    <t>Office - concrete frame</t>
  </si>
  <si>
    <t>Office - steel frame</t>
  </si>
  <si>
    <t>Office - wooden frame</t>
  </si>
  <si>
    <t>Industry - steel frame</t>
  </si>
  <si>
    <t>Industry - wooden frame</t>
  </si>
  <si>
    <t>Building Type</t>
  </si>
  <si>
    <t>Building</t>
  </si>
  <si>
    <t>Tonnes CO2 per Sq m</t>
  </si>
  <si>
    <t>No. of sq m</t>
  </si>
  <si>
    <t>Building 1</t>
  </si>
  <si>
    <t>Building 2</t>
  </si>
  <si>
    <t>Building 3</t>
  </si>
  <si>
    <t>(1) SITE PERSONNEL TRAVEL EMISSIONS:</t>
  </si>
  <si>
    <t>(2) EMBODIED EMISSIONS IN BUILDING CONSTRUCTION MATERIALS:</t>
  </si>
  <si>
    <t>Road 1</t>
  </si>
  <si>
    <t>Road 2</t>
  </si>
  <si>
    <t>Bridges</t>
  </si>
  <si>
    <t>INFRASTRUCTURE - BUILDINGS EMBODIED EMISSIONS</t>
  </si>
  <si>
    <t xml:space="preserve">Major road </t>
  </si>
  <si>
    <t xml:space="preserve">Urban minor road </t>
  </si>
  <si>
    <t>Rural minor road</t>
  </si>
  <si>
    <t>Material</t>
  </si>
  <si>
    <t>Aggregate</t>
  </si>
  <si>
    <t>Bitumen</t>
  </si>
  <si>
    <t>Bricks</t>
  </si>
  <si>
    <t>Carpet</t>
  </si>
  <si>
    <t>Cement</t>
  </si>
  <si>
    <t>Concrete</t>
  </si>
  <si>
    <t>Stone</t>
  </si>
  <si>
    <t>Embodied CO2 (kg per Tonne of material)</t>
  </si>
  <si>
    <t>CAPITAL PURCHASES -  EMBODIED EMISSIONS</t>
  </si>
  <si>
    <t>Aluminium - general virgin material</t>
  </si>
  <si>
    <t>Aluminium - general recycled material</t>
  </si>
  <si>
    <t xml:space="preserve">Asphalt </t>
  </si>
  <si>
    <t xml:space="preserve">Aluminium - general unknown </t>
  </si>
  <si>
    <t>Brass</t>
  </si>
  <si>
    <t>Bronze</t>
  </si>
  <si>
    <t xml:space="preserve">Ceramics </t>
  </si>
  <si>
    <t>Clay (simple backed products)</t>
  </si>
  <si>
    <t>Copper</t>
  </si>
  <si>
    <t>Glass - general</t>
  </si>
  <si>
    <t>Glass - toughened</t>
  </si>
  <si>
    <t>Glass - fibreglass</t>
  </si>
  <si>
    <t>General insulation</t>
  </si>
  <si>
    <t>Iron</t>
  </si>
  <si>
    <t>% use for commuting (DEFAULT)</t>
  </si>
  <si>
    <t>PROJECT DELIVERY - INDIRECT IMPACTS - INFRASTRUCTURE DEVELOPMENT</t>
  </si>
  <si>
    <t>FUEL CONSUMPTION</t>
  </si>
  <si>
    <t>LT - FUEL CONSUMPTION</t>
  </si>
  <si>
    <t>Please answer yes only if the project supports development of specific technologies or measures for which an assessment of potential energy consumption or savings has been carried out.</t>
  </si>
  <si>
    <t>LONG TERM - WIDER IMPACTS - FUEL CONSUMPTION</t>
  </si>
  <si>
    <t>Description of measure or technology</t>
  </si>
  <si>
    <t>Fuel consumption</t>
  </si>
  <si>
    <t>FUEL EMISSION FACTORS</t>
  </si>
  <si>
    <t>Accommodation impact (tonnes CO2e per trip)</t>
  </si>
  <si>
    <t>TOTAL IMPACT PER TRIP (tonnes CO2e per trip)</t>
  </si>
  <si>
    <t>PROJECT DELIVERY - DIRECT IMPACTS - INFRASTRUCTURE DEVELOPMENT</t>
  </si>
  <si>
    <t>PROJECT DELIVERY - DIRECT IMPACTS - SE TRAVEL AND ACCOMMODATION</t>
  </si>
  <si>
    <t>(3) EMBODIED EMISSIONS IN RAIL OR ROAD CONSTRUCTION MATERIALS:</t>
  </si>
  <si>
    <t>Road or Rail Type</t>
  </si>
  <si>
    <t>INFRASTRUCTURE - ROAD OR RAIL EMBODIED EMISSIONS</t>
  </si>
  <si>
    <t>Track</t>
  </si>
  <si>
    <t>Tonnes CO2 per lane/track km</t>
  </si>
  <si>
    <t>Rail electric infrastructure</t>
  </si>
  <si>
    <t>Road/rail type</t>
  </si>
  <si>
    <t>No. of lane/track kms</t>
  </si>
  <si>
    <t>Event</t>
  </si>
  <si>
    <t>Event 3</t>
  </si>
  <si>
    <t>Event 4</t>
  </si>
  <si>
    <t>Number of trips</t>
  </si>
  <si>
    <t>Number of external travellers</t>
  </si>
  <si>
    <t>*Enter reductions in GHGs as negative values</t>
  </si>
  <si>
    <t>Type of item</t>
  </si>
  <si>
    <t xml:space="preserve">TOTAL </t>
  </si>
  <si>
    <t>Buildings Energy Use</t>
  </si>
  <si>
    <t>Total Infrastructure Long term DIRECT &amp; INDIRECT IMPACTS (Tonnes CO2e):</t>
  </si>
  <si>
    <t>Total Infrastructure Project Delivery INDIRECT IMPACTS (Tonnes CO2e):</t>
  </si>
  <si>
    <t>Tonnes CO2e per lane/track km</t>
  </si>
  <si>
    <t>DEFRA EMISSIONS FACTORS - WASTE AND MATERIALS (ANNEX 9)</t>
  </si>
  <si>
    <t xml:space="preserve">Waste fraction </t>
  </si>
  <si>
    <t xml:space="preserve">Paper and Card </t>
  </si>
  <si>
    <t xml:space="preserve">Kitchen/food waste </t>
  </si>
  <si>
    <t xml:space="preserve">Garden/plant waste </t>
  </si>
  <si>
    <t xml:space="preserve">Wood </t>
  </si>
  <si>
    <t xml:space="preserve">Textiles </t>
  </si>
  <si>
    <t xml:space="preserve">Plastic (dense) </t>
  </si>
  <si>
    <t xml:space="preserve">Plastic (film) </t>
  </si>
  <si>
    <t xml:space="preserve">Ferrous metal </t>
  </si>
  <si>
    <t xml:space="preserve">Non-ferrous metal </t>
  </si>
  <si>
    <t xml:space="preserve">Silt/soil </t>
  </si>
  <si>
    <t xml:space="preserve">Aggregate materials </t>
  </si>
  <si>
    <t xml:space="preserve">Glass </t>
  </si>
  <si>
    <t>Paper and Card - virgin material</t>
  </si>
  <si>
    <t>Paper and Card - recycled</t>
  </si>
  <si>
    <t>Wood - virgin material</t>
  </si>
  <si>
    <t>Wood - recycled</t>
  </si>
  <si>
    <t>Plastic (dense) - virgin material</t>
  </si>
  <si>
    <t>Plastic (dense) - recycled</t>
  </si>
  <si>
    <t>Plastic (film) - recycled</t>
  </si>
  <si>
    <t>Plastic (film) - virgin material</t>
  </si>
  <si>
    <t>Ferrous metal - virgin material</t>
  </si>
  <si>
    <t>Ferrous metal - recycled</t>
  </si>
  <si>
    <t>Non-ferrous metal - recycled</t>
  </si>
  <si>
    <t>Glass - recycled</t>
  </si>
  <si>
    <t>Glass - virgin material</t>
  </si>
  <si>
    <t>Aggregate materials - recycled</t>
  </si>
  <si>
    <t>Aggregate materials - virgin material</t>
  </si>
  <si>
    <t>Energy from waste</t>
  </si>
  <si>
    <t xml:space="preserve">Composting </t>
  </si>
  <si>
    <t xml:space="preserve">Landfill </t>
  </si>
  <si>
    <t>Closed Loop</t>
  </si>
  <si>
    <t>Power only moving grate</t>
  </si>
  <si>
    <t>Anaerobic Digestion</t>
  </si>
  <si>
    <t>DEFRA EMISSIONS FACTORS - WASTE TREATMENT (ANNEX 9)</t>
  </si>
  <si>
    <t>LONG TERM - WIDER IMPACTS - TOURISM</t>
  </si>
  <si>
    <t>PD - INFRASTRUCTURE - DIRECT</t>
  </si>
  <si>
    <t>PROJECT DELIVERY - INDIRECT IMPACTS - OTHER TRAVEL AND ACCOMMODATION (NOT FUNDED BY SE)</t>
  </si>
  <si>
    <t>LT - TOURISM</t>
  </si>
  <si>
    <t>LT - TURNOVER</t>
  </si>
  <si>
    <t>SUB CATEGORY</t>
  </si>
  <si>
    <t>PROJECT DELIVERY COMMUTING IMPACTS</t>
  </si>
  <si>
    <t>LONG TERM COMMUTING IMPACTS</t>
  </si>
  <si>
    <t>Return to Screening sheet</t>
  </si>
  <si>
    <t>http://www.environment-agency.gov.uk/business/sectors/37543.aspx</t>
  </si>
  <si>
    <t>Environment Agency’s Construction Calculator “Plant Emissions Estimator” tool</t>
  </si>
  <si>
    <t>Environment Agency</t>
  </si>
  <si>
    <t>Environment Agency’s Construction Calculator “Portable site accommodation estimator” tool (adjusted for 2009 Defra emissions factors)</t>
  </si>
  <si>
    <t>Environment Agency’s Construction Calculator “Personnel Travel Estimator” tool (adjusted for 2009 Defra emissions factors)</t>
  </si>
  <si>
    <t>Defra - Annexes 1 and 3</t>
  </si>
  <si>
    <t>By A.H Buchanan and S.B Levine</t>
  </si>
  <si>
    <t>No link available</t>
  </si>
  <si>
    <t>Transport Scotland</t>
  </si>
  <si>
    <t>Benchmark data provided by Transport Scotland on their website</t>
  </si>
  <si>
    <t>Portable site accommodation - seasons</t>
  </si>
  <si>
    <t>Screening questions</t>
  </si>
  <si>
    <t>Embarkation point</t>
  </si>
  <si>
    <t>ADDITIONAL LISTS USED IN DROP-DOWN MENUS</t>
  </si>
  <si>
    <t>(5) EMBODIED EMISSIONS IN ROAD OR RAIL CONSTRUCTION MATERIALS:</t>
  </si>
  <si>
    <t>Road or rail type</t>
  </si>
  <si>
    <t>Total embodied emissions in materials (Tonnes CO2)</t>
  </si>
  <si>
    <t>Total embodied emissions in  materials (Tonnes CO2)</t>
  </si>
  <si>
    <t>Road/rail</t>
  </si>
  <si>
    <t>Rail 1</t>
  </si>
  <si>
    <r>
      <t xml:space="preserve">Purple cells </t>
    </r>
    <r>
      <rPr>
        <sz val="10"/>
        <rFont val="Arial"/>
        <family val="2"/>
      </rPr>
      <t>contain model assumptions</t>
    </r>
  </si>
  <si>
    <t>Travel emissions factor, kgCO2e/km</t>
  </si>
  <si>
    <t>Total CO2e (tCO2e per bed night)</t>
  </si>
  <si>
    <t>CO2e - electricity consumption (tCO2e per bed night)</t>
  </si>
  <si>
    <t>CO2e  - gas consumption (tCO2e/bed night)</t>
  </si>
  <si>
    <t>Accommodation emissions factor, kgCO2e/bednight</t>
  </si>
  <si>
    <t>QUESTION</t>
  </si>
  <si>
    <t>NOTES</t>
  </si>
  <si>
    <t>NAME</t>
  </si>
  <si>
    <t>#</t>
  </si>
  <si>
    <t>INFRASTRUCTURE DEVELOPMENT</t>
  </si>
  <si>
    <t>ADDITIONAL EMPLOYMENT</t>
  </si>
  <si>
    <t>TRAVEL AND ACCOMMODATION</t>
  </si>
  <si>
    <t>EMBODIED EMISSIONS</t>
  </si>
  <si>
    <t>Will the project lead to future infrastructure development?</t>
  </si>
  <si>
    <t>Will the project have a long-term impact on employment?</t>
  </si>
  <si>
    <t>Negative values represent a CO2 saving</t>
  </si>
  <si>
    <r>
      <t xml:space="preserve">Will the project involve significant purchases of goods and services </t>
    </r>
    <r>
      <rPr>
        <b/>
        <u val="single"/>
        <sz val="8"/>
        <rFont val="Arial"/>
        <family val="2"/>
      </rPr>
      <t>during</t>
    </r>
    <r>
      <rPr>
        <b/>
        <sz val="8"/>
        <rFont val="Arial"/>
        <family val="0"/>
      </rPr>
      <t xml:space="preserve"> the project delivery period?</t>
    </r>
  </si>
  <si>
    <r>
      <t xml:space="preserve">Will the project involve significant purchases of goods and services </t>
    </r>
    <r>
      <rPr>
        <b/>
        <u val="single"/>
        <sz val="8"/>
        <rFont val="Arial"/>
        <family val="2"/>
      </rPr>
      <t>beyond</t>
    </r>
    <r>
      <rPr>
        <b/>
        <sz val="8"/>
        <rFont val="Arial"/>
        <family val="0"/>
      </rPr>
      <t xml:space="preserve"> the project delivery period?</t>
    </r>
  </si>
  <si>
    <t>Will the project lead to changes in the ongoing use of energy for space heating and lighting in a building?</t>
  </si>
  <si>
    <t>Will the project lead to changes in the consumption of fuel or electricity?</t>
  </si>
  <si>
    <t>TIME PERIOD</t>
  </si>
  <si>
    <t>Please select</t>
  </si>
  <si>
    <r>
      <t xml:space="preserve">Will the project lead to the hiring of new employees and/or safeguarding existing jobs </t>
    </r>
    <r>
      <rPr>
        <b/>
        <sz val="8"/>
        <rFont val="Arial"/>
        <family val="2"/>
      </rPr>
      <t>during the project delivery period</t>
    </r>
    <r>
      <rPr>
        <b/>
        <sz val="8"/>
        <rFont val="Arial"/>
        <family val="0"/>
      </rPr>
      <t>?</t>
    </r>
  </si>
  <si>
    <t>YES/NO/?</t>
  </si>
  <si>
    <t>Cannot quantify</t>
  </si>
  <si>
    <t>PD - COMMUTING - INDIRECT</t>
  </si>
  <si>
    <t>PD - TRAVEL &amp; ACCOM - INDIRECT</t>
  </si>
  <si>
    <t>LT - BUILDING ENERGY USE</t>
  </si>
  <si>
    <t>WASTE AND MATERIALS</t>
  </si>
  <si>
    <t>PD - TRAVEL &amp; ACCOM - DIRECT</t>
  </si>
  <si>
    <t>PD - EMBODIED - INDIRECT</t>
  </si>
  <si>
    <t xml:space="preserve">This sheet relates to travel and accommodation paid for by SE </t>
  </si>
  <si>
    <t>Fuel 1</t>
  </si>
  <si>
    <t>Fuel type</t>
  </si>
  <si>
    <t>Description</t>
  </si>
  <si>
    <t>Fuel 2</t>
  </si>
  <si>
    <t>Fuel 3</t>
  </si>
  <si>
    <t>Fuel 4</t>
  </si>
  <si>
    <t>Fuel 5</t>
  </si>
  <si>
    <t>Fuel 6</t>
  </si>
  <si>
    <t>Fuel 7</t>
  </si>
  <si>
    <t>carbon intensity,  tCO2e per unit</t>
  </si>
  <si>
    <t>Change in annual fuel use, in relevant units*</t>
  </si>
  <si>
    <t>Change in annual CO2 emissions, tCO2e</t>
  </si>
  <si>
    <t>Please document any significant assumptions.</t>
  </si>
  <si>
    <t>If you need to convert between different fuel units please refer to Annex 11 'Fuel Properties' and Annex 12 'Unit Conversions' of Defra's 2009 "Guidelines to Defra / DECC's GHG Conversion Factors for Company Reporting" found at:
http://www.defra.gov.uk/environment/business/reporting/pdf/20090928-guidelines-ghg-conversion-factors.pdf</t>
  </si>
  <si>
    <t>http://www.transportscotland.gov.uk/stag/td/Part2/Environment/7.4.2.7</t>
  </si>
  <si>
    <t>Inventory of Carbon and Energy (ICE) Version 1.6a</t>
  </si>
  <si>
    <t>Professor Geoff Hammond and Craig Jones, Department of Mechanical Engineering, University of Bath.</t>
  </si>
  <si>
    <t>http://people.bath.ac.uk/cj219/</t>
  </si>
  <si>
    <t>Data has come from four different sources</t>
  </si>
  <si>
    <t>Government’s Energy Efficiency Best Practice programme</t>
  </si>
  <si>
    <t>http://www.cooperatives-uk.coop/live/images/cme_resources/Users/Nick%20Carbon/industrial-guide.pdf</t>
  </si>
  <si>
    <t>Energy Consumption Guide 19 : Energy use in offices
Investigation of measures to improve the energy performance of a existing building: Retail. Scottish Government Building Directorate
Environmental initiatives by European Tourism Businesses
Calculation of carbon dioxide targets for certain non-domestic buildings based on current compliance methods in Section 6</t>
  </si>
  <si>
    <t>http://www.cooperatives-uk.coop/live/images/cme_resources/Users/Nick%20Carbon/industrial-guide.pdf
No link available
http://sutour.ier.uni-stuttgart.de/englisch/downloads/sutour_lores_en.pdf.
http://www.scotland.gov.uk/Resource/Doc/217736/0091376.pdf</t>
  </si>
  <si>
    <t>2000
2009
2006
2006</t>
  </si>
  <si>
    <t>Energy Consumption Guide 81: Benchmarking tool for industrial buildings – heating and internal lighting</t>
  </si>
  <si>
    <t>http://www.defra.gov.uk/environment/business/reporting/conversion-factors.htm
http://www.scotland.gov.uk/Publications/2009/09/11094846/0</t>
  </si>
  <si>
    <t>2009
2008</t>
  </si>
  <si>
    <t>Guidelines to Defra / DECC’s Greenhouse Gas Conversion Factors for Company Reporting - Annex 6
Scottish Household Survey: Travel Diary 2007/2008</t>
  </si>
  <si>
    <t>Data has come from two different sources</t>
  </si>
  <si>
    <t>Environmental initiatives by European Tourism Businesses
Energy Consumption in the United Kingdom (BERR)
Energy – its impact on the environment and society-Annex 3B on Regional and local use of energy in the domestic sector (BERR)
Maps showing total domestic, industrial and commercial energy consumption at local authority level in 2006</t>
  </si>
  <si>
    <t>2006
2001
2003
2006</t>
  </si>
  <si>
    <t>http://sutour.ier.uni-stuttgart.de/englisch/downloads/sutour_lores_en.pdf.
http://www.berr.gov.uk/files/file11250.pdf
http://www.berr.gov.uk/files/file20328.pdf
http://www.berr.gov.uk/files/file41497.pdf</t>
  </si>
  <si>
    <t>Defra - Annex 9</t>
  </si>
  <si>
    <t>Benchmarks have been calculated using data from four different sources</t>
  </si>
  <si>
    <t>Public administration and defence</t>
  </si>
  <si>
    <t>Size of accommodation</t>
  </si>
  <si>
    <t>Non-ferrous metal - virgin material</t>
  </si>
  <si>
    <t>Benchmarks have been calculated using data from two different sources</t>
  </si>
  <si>
    <r>
      <t xml:space="preserve">The data has been extracted from a study called “wood based building materials and atmospheric carbon emissions”  in </t>
    </r>
    <r>
      <rPr>
        <i/>
        <sz val="8"/>
        <rFont val="Arial"/>
        <family val="0"/>
      </rPr>
      <t>Environmental Science and Policy</t>
    </r>
    <r>
      <rPr>
        <sz val="8"/>
        <rFont val="Arial"/>
        <family val="0"/>
      </rPr>
      <t xml:space="preserve"> 2 Pg 427-437</t>
    </r>
  </si>
  <si>
    <t>Heat and Energy Mapping and Decentralised Energy Feasibility Study: Phase 1 - Halcrow technical note, Table 3-2
Guidelines to Defra / DECC’s Greenhouse Gas Conversion Factors for Company Reporting - Annexes 1 and 3</t>
  </si>
  <si>
    <t>2008
2009</t>
  </si>
  <si>
    <t>Change in number of UK tourist trips (starting outwith Scotland)</t>
  </si>
  <si>
    <t>Change in number of UK tourist trips (starting within Scotland)</t>
  </si>
  <si>
    <t>Change in number of overseas tourist trips</t>
  </si>
  <si>
    <t xml:space="preserve">Change in number of tourist trips </t>
  </si>
  <si>
    <t>REFERENCE 1</t>
  </si>
  <si>
    <t xml:space="preserve">Car value divided by 2 </t>
  </si>
  <si>
    <t>REFERENCE 2</t>
  </si>
  <si>
    <t>REFERENCE 3</t>
  </si>
  <si>
    <t>REFERENCE 4</t>
  </si>
  <si>
    <t>REFERENCE 5</t>
  </si>
  <si>
    <t>REFERENCE 6</t>
  </si>
  <si>
    <t>REFERENCE 7</t>
  </si>
  <si>
    <t>REFERENCE 8</t>
  </si>
  <si>
    <t>REFERENCE 9</t>
  </si>
  <si>
    <t>REFERENCE 10</t>
  </si>
  <si>
    <t>REFERENCE 11</t>
  </si>
  <si>
    <t>REFERENCE 12</t>
  </si>
  <si>
    <t>REFERENCE 13</t>
  </si>
  <si>
    <t>REFERENCE 14</t>
  </si>
  <si>
    <t>REFERENCE 15</t>
  </si>
  <si>
    <t>REFERENCE 16</t>
  </si>
  <si>
    <t>These figures are from ICE (reference 11) rather than Defra</t>
  </si>
  <si>
    <t>REFERENCE 17</t>
  </si>
  <si>
    <t>Link (where available)</t>
  </si>
  <si>
    <t>REFERENCES</t>
  </si>
  <si>
    <t>http://www.defra.gov.uk/environment/business/reporting/conversion-factors.htm</t>
  </si>
  <si>
    <t>Publication date</t>
  </si>
  <si>
    <t>September 2009</t>
  </si>
  <si>
    <t xml:space="preserve">Guidelines to Defra / DECC’s Greenhouse Gas Conversion Factors for Company Reporting </t>
  </si>
  <si>
    <t xml:space="preserve">The carbon impact per tourist trip average data has been calculated using Defra transport emission factors from the 2009 GHG conversion tables (reference 1), accommodation emission factors from a variety of sources  and VisitScotland 2005 travel survey statistics for the Edinburgh and Lothians region. </t>
  </si>
  <si>
    <t>2009
2006
2001
December 2002
2005</t>
  </si>
  <si>
    <t>http://www.defra.gov.uk/environment/business/reporting/conversion-factors.htm
http://sutour.ier.uni-stuttgart.de/englisch/downloads/sutour_lores_en.pdf.
http://www.berr.gov.uk/files/file11250.pdf.
No link available
http://www.edinburgh.gov.uk/internet/Attachments/Internet/Business/Economic_development/Edinburgh_Visitor_Survey_2004-2005_(PDF,_1.16_mb).pdf</t>
  </si>
  <si>
    <t>Title/reference information</t>
  </si>
  <si>
    <t>Further details</t>
  </si>
  <si>
    <t>Defra - Annex 6</t>
  </si>
  <si>
    <t xml:space="preserve">Defra - Annex 6 (as reference 1)
Environmental initiatives by European Tourism Businesses
BERR: Energy Consumption in the United Kingdom.
Global environmental consequences of tourism, S. Gossling. Global Environmental Change, Volume 12, Number 4, 
Edinburgh Visitor Survey 2005
</t>
  </si>
  <si>
    <t>Defra - Annex 13</t>
  </si>
  <si>
    <t>Defra - Annex 5</t>
  </si>
  <si>
    <t>Office - air conditioned (prestige) - good practice</t>
  </si>
  <si>
    <t>Bed and Breakfast</t>
  </si>
  <si>
    <t>Hotel (2 star)</t>
  </si>
  <si>
    <t>Hotel (3 star)</t>
  </si>
  <si>
    <t>Hotel (4 star)</t>
  </si>
  <si>
    <t>Hotel (5 star)</t>
  </si>
  <si>
    <t>Hotel (average)</t>
  </si>
  <si>
    <t>PD - Direct impacts</t>
  </si>
  <si>
    <t>PD - Indirect impacts</t>
  </si>
  <si>
    <t>LT - Direct &amp; Indirect impacts</t>
  </si>
  <si>
    <t>LT - Wider impacts</t>
  </si>
  <si>
    <t>PROJECT DELIVERY</t>
  </si>
  <si>
    <t>LONG TERM</t>
  </si>
  <si>
    <t>SUMMARY OF RESULTS</t>
  </si>
  <si>
    <t>DETAILED RESULTS</t>
  </si>
  <si>
    <t>USER NOTES ON ASSUMPTIONS BUILT INTO CARBON IMPACT ASSESSMENT</t>
  </si>
  <si>
    <t xml:space="preserve">USER NOTES ON UNQUANTIFIED CARBON IMPACTS </t>
  </si>
  <si>
    <t>Please enter any significant assumptions used in this model</t>
  </si>
  <si>
    <t>Please list all identified carbon impacts that it has not been possible to quantify using the model</t>
  </si>
  <si>
    <t>PROJECT DELIVERY - INDIRECT IMPACTS - EMBODIED EMISSIONS</t>
  </si>
  <si>
    <t>LONG TERM - DIRECT AND INDIRECT IMPACTS - EMPLOYEE COMMUTING</t>
  </si>
  <si>
    <t>LONG TERM - DIRECT AND INDIRECT IMPACTS - EMPLOYEE ENERGY USE</t>
  </si>
  <si>
    <t>LONG TERM - DIRECT AND INDIRECT IMPACTS - EMBODIED EMISSIONS</t>
  </si>
  <si>
    <t>Total carbon impact, tCO2e</t>
  </si>
  <si>
    <t>Tonnes CO2e per sq m</t>
  </si>
  <si>
    <t>PROJECT DELIVERY - INDIRECT IMPACTS - COMMUTING</t>
  </si>
  <si>
    <t>Other travel and accomm</t>
  </si>
  <si>
    <t>Breakdown of direct jobs by business sector:</t>
  </si>
  <si>
    <t>Infrastructure</t>
  </si>
  <si>
    <t>Waste and materials</t>
  </si>
  <si>
    <t>Please only answer yes if an assessment of the expected change in use of materials and/or method of disposal has been carried out</t>
  </si>
  <si>
    <t>Users should not attempt to use this model without the accompanying user guide</t>
  </si>
  <si>
    <t>ENERGY CONSUMPTION PER EMPLOYEE</t>
  </si>
  <si>
    <t xml:space="preserve">Lead - general unknown </t>
  </si>
  <si>
    <t>Lead - general virgin material</t>
  </si>
  <si>
    <t>Lead - general recycled material</t>
  </si>
  <si>
    <t>Lime</t>
  </si>
  <si>
    <t>Linoleum</t>
  </si>
  <si>
    <t>Paperboard</t>
  </si>
  <si>
    <t>Fine paper</t>
  </si>
  <si>
    <t>Wallpaper</t>
  </si>
  <si>
    <t>Plasterboard</t>
  </si>
  <si>
    <t>Plaster (general gypsum)</t>
  </si>
  <si>
    <t>Plastics - general</t>
  </si>
  <si>
    <t>Plastics - general polyethylene</t>
  </si>
  <si>
    <t>Plastics - High Density Polyethylene (HDPE)</t>
  </si>
  <si>
    <t>Plastics - Low Density Polyethylene (LDPE)</t>
  </si>
  <si>
    <t>Plastics - general purpose polystyrene</t>
  </si>
  <si>
    <t>Plastics - PVC general</t>
  </si>
  <si>
    <t>Rubber</t>
  </si>
  <si>
    <t xml:space="preserve">Steel - general unknown </t>
  </si>
  <si>
    <t>Steel- general virgin material</t>
  </si>
  <si>
    <t>Please only answer yes if an assessment of the expected changes in employee numbers has been carried out</t>
  </si>
  <si>
    <t>Please only answer yes if an assessment of the expected change in tourist numbers has been carried out</t>
  </si>
  <si>
    <t>Please only answer yes if an assessment of the expected change in GHG emissions from industrial processes has been carried out</t>
  </si>
  <si>
    <t>Total %</t>
  </si>
  <si>
    <t>PROJECT FUNDING INFORMATION</t>
  </si>
  <si>
    <t>(2) EMISSIONS FROM PORTABLE SITE ACCOMMODATION:</t>
  </si>
  <si>
    <t>Guidance for assessing portable accommodation size:</t>
  </si>
  <si>
    <t>PROJECT DELIVERY - DIRECT IMPACTS - EMPLOYEE ENERGY USE</t>
  </si>
  <si>
    <t>Passenger Road Transport Conversion Factors: Cars (unknown fuel)</t>
  </si>
  <si>
    <t>Steel - general recycled material</t>
  </si>
  <si>
    <t>Timber - general unknown</t>
  </si>
  <si>
    <t>Timber - MDF</t>
  </si>
  <si>
    <t>Timber - Plywood</t>
  </si>
  <si>
    <t>Timber - Hardboard</t>
  </si>
  <si>
    <t xml:space="preserve">Will the project lead to a change in the number of tourist trips to/within Scotland? </t>
  </si>
  <si>
    <t>LT - INFRASTRUCTURE</t>
  </si>
  <si>
    <t>Timber - Veneer particleboard (furniture)</t>
  </si>
  <si>
    <t>Tin</t>
  </si>
  <si>
    <t>Natural Gas</t>
  </si>
  <si>
    <t>Diesel</t>
  </si>
  <si>
    <t>Electricity</t>
  </si>
  <si>
    <t>Fuel Oil</t>
  </si>
  <si>
    <t>Gas Oil</t>
  </si>
  <si>
    <t>LPG</t>
  </si>
  <si>
    <t>Petrol</t>
  </si>
  <si>
    <t>Total</t>
  </si>
  <si>
    <t xml:space="preserve">Aviation Turbine Fuel </t>
  </si>
  <si>
    <t>Please select…</t>
  </si>
  <si>
    <t>TOTAL FUNDING (£)</t>
  </si>
  <si>
    <t>Construction cost £5 to £10 million, between 16 and 25 people permanently on site</t>
  </si>
  <si>
    <t>Construction cost £1.5 to £5 million, between 9 and 15 people permanently on site</t>
  </si>
  <si>
    <t>Direct &amp; Indirect</t>
  </si>
  <si>
    <t>Fuel</t>
  </si>
  <si>
    <t>Emission factor (Tonnes CO2e per unit)</t>
  </si>
  <si>
    <t>Tonnes</t>
  </si>
  <si>
    <t>Grid electricity</t>
  </si>
  <si>
    <t>Litres</t>
  </si>
  <si>
    <t>Wood Pellets</t>
  </si>
  <si>
    <t xml:space="preserve">Total </t>
  </si>
  <si>
    <t>Total CO2e Project Delivery</t>
  </si>
  <si>
    <t>Total CO2e Long Term</t>
  </si>
  <si>
    <t xml:space="preserve">Will the project lead to a rise in turnover for a company/group of companies/sector? </t>
  </si>
  <si>
    <t>Camping/Caravanning</t>
  </si>
  <si>
    <t>Bed &amp; Breakfast</t>
  </si>
  <si>
    <t xml:space="preserve">Self-catering </t>
  </si>
  <si>
    <t>Hostels/University/School</t>
  </si>
  <si>
    <t>Notes</t>
  </si>
  <si>
    <t>Transport:</t>
  </si>
  <si>
    <t>TOTAL SE FUNDING (£):</t>
  </si>
  <si>
    <t>TOTAL OTHER PUBLIC FUNDING (£)</t>
  </si>
  <si>
    <t>TOTAL PRIVATE FUNDING (£)</t>
  </si>
  <si>
    <t>TURNOVER</t>
  </si>
  <si>
    <t>Product category</t>
  </si>
  <si>
    <r>
      <t>Agriculture products</t>
    </r>
    <r>
      <rPr>
        <vertAlign val="superscript"/>
        <sz val="8"/>
        <rFont val="Arial"/>
        <family val="2"/>
      </rPr>
      <t>1</t>
    </r>
  </si>
  <si>
    <t>Forestry products</t>
  </si>
  <si>
    <r>
      <t>Fish products</t>
    </r>
    <r>
      <rPr>
        <vertAlign val="superscript"/>
        <sz val="8"/>
        <rFont val="Arial"/>
        <family val="2"/>
      </rPr>
      <t>1</t>
    </r>
  </si>
  <si>
    <r>
      <t>Coal, lignite, peat</t>
    </r>
    <r>
      <rPr>
        <vertAlign val="superscript"/>
        <sz val="8"/>
        <rFont val="Arial"/>
        <family val="2"/>
      </rPr>
      <t>2</t>
    </r>
  </si>
  <si>
    <r>
      <t>Crude petroleum, natural gas</t>
    </r>
    <r>
      <rPr>
        <vertAlign val="superscript"/>
        <sz val="8"/>
        <rFont val="Arial"/>
        <family val="2"/>
      </rPr>
      <t>2</t>
    </r>
  </si>
  <si>
    <t xml:space="preserve">Metal ores </t>
  </si>
  <si>
    <t>Stone, sand and clay, other minerals</t>
  </si>
  <si>
    <r>
      <t>Food and drink products</t>
    </r>
    <r>
      <rPr>
        <vertAlign val="superscript"/>
        <sz val="8"/>
        <rFont val="Arial"/>
        <family val="2"/>
      </rPr>
      <t>1</t>
    </r>
  </si>
  <si>
    <t>Tobacco products</t>
  </si>
  <si>
    <t>Textiles</t>
  </si>
  <si>
    <t>Wearing apparel</t>
  </si>
  <si>
    <t>Leather products, footwear</t>
  </si>
  <si>
    <t>Wood and wood products</t>
  </si>
  <si>
    <t>Pulp and paper, paper products</t>
  </si>
  <si>
    <t>Printing matter and related services</t>
  </si>
  <si>
    <r>
      <t>Refined petroleum, coke and other fuels</t>
    </r>
    <r>
      <rPr>
        <vertAlign val="superscript"/>
        <sz val="8"/>
        <rFont val="Arial"/>
        <family val="2"/>
      </rPr>
      <t>3</t>
    </r>
  </si>
  <si>
    <t>Industrial gases and dyes</t>
  </si>
  <si>
    <t>Inorganic chemicals</t>
  </si>
  <si>
    <t>Organic chemicals</t>
  </si>
  <si>
    <t>Fertilisers</t>
  </si>
  <si>
    <t>Plastics &amp; synthetic resins etc</t>
  </si>
  <si>
    <t>Pesticides</t>
  </si>
  <si>
    <t>Paints, varnishes, printing ink etc</t>
  </si>
  <si>
    <t>Pharmaceuticals</t>
  </si>
  <si>
    <t>Soap and toilet preparations</t>
  </si>
  <si>
    <t>Other chemical products</t>
  </si>
  <si>
    <t>Man-made fibres</t>
  </si>
  <si>
    <t>Rubber products</t>
  </si>
  <si>
    <t>Plastic products</t>
  </si>
  <si>
    <t>Glass and glass products</t>
  </si>
  <si>
    <t>Ceramic goods</t>
  </si>
  <si>
    <t>TOTAL CARBON IMPACTS</t>
  </si>
  <si>
    <t>CARBON IMPACTS (SE's SHARE)</t>
  </si>
  <si>
    <t>Carbon impact (SE's share)</t>
  </si>
  <si>
    <t>Version 1.8</t>
  </si>
  <si>
    <t>Structural clay products</t>
  </si>
  <si>
    <t>Cement, lime and plaster</t>
  </si>
  <si>
    <t>Articles of concrete, stone etc</t>
  </si>
  <si>
    <t>Iron and steel</t>
  </si>
  <si>
    <t>Non-ferrous metals</t>
  </si>
  <si>
    <t>Metal castings</t>
  </si>
  <si>
    <t>Metal products</t>
  </si>
  <si>
    <t>Machinery and equipment</t>
  </si>
  <si>
    <t>Office machinery and computers</t>
  </si>
  <si>
    <t>Electrical machinery</t>
  </si>
  <si>
    <t>Radio, television and communications</t>
  </si>
  <si>
    <t>Medical and precision instruments</t>
  </si>
  <si>
    <t xml:space="preserve">Motor vehicles </t>
  </si>
  <si>
    <t>Other transport equipment</t>
  </si>
  <si>
    <t>Furniture, other manufactured goods, recycling services</t>
  </si>
  <si>
    <r>
      <t>Mains electricity</t>
    </r>
    <r>
      <rPr>
        <vertAlign val="superscript"/>
        <sz val="8"/>
        <rFont val="Arial"/>
        <family val="2"/>
      </rPr>
      <t>3</t>
    </r>
  </si>
  <si>
    <r>
      <t>Mains gas</t>
    </r>
    <r>
      <rPr>
        <vertAlign val="superscript"/>
        <sz val="8"/>
        <rFont val="Arial"/>
        <family val="2"/>
      </rPr>
      <t>3</t>
    </r>
  </si>
  <si>
    <t>BUILDING ENERGY USE</t>
  </si>
  <si>
    <t xml:space="preserve">Mains water </t>
  </si>
  <si>
    <r>
      <t>Construction</t>
    </r>
    <r>
      <rPr>
        <vertAlign val="superscript"/>
        <sz val="8"/>
        <rFont val="Arial"/>
        <family val="2"/>
      </rPr>
      <t>4</t>
    </r>
  </si>
  <si>
    <t>Motor vehicle distribution and repair, automotive fuel retail</t>
  </si>
  <si>
    <t>Wholesale distribution</t>
  </si>
  <si>
    <t>Retail distribution</t>
  </si>
  <si>
    <t>Hotels, catering, pubs etc</t>
  </si>
  <si>
    <r>
      <t>Railway transport</t>
    </r>
    <r>
      <rPr>
        <vertAlign val="superscript"/>
        <sz val="8"/>
        <rFont val="Arial"/>
        <family val="2"/>
      </rPr>
      <t>5</t>
    </r>
  </si>
  <si>
    <r>
      <t>Road transport</t>
    </r>
    <r>
      <rPr>
        <vertAlign val="superscript"/>
        <sz val="8"/>
        <rFont val="Arial"/>
        <family val="2"/>
      </rPr>
      <t>5</t>
    </r>
  </si>
  <si>
    <r>
      <t>Water transport</t>
    </r>
    <r>
      <rPr>
        <vertAlign val="superscript"/>
        <sz val="8"/>
        <rFont val="Arial"/>
        <family val="2"/>
      </rPr>
      <t>5</t>
    </r>
  </si>
  <si>
    <r>
      <t>Air transport</t>
    </r>
    <r>
      <rPr>
        <vertAlign val="superscript"/>
        <sz val="8"/>
        <rFont val="Arial"/>
        <family val="2"/>
      </rPr>
      <t>5</t>
    </r>
  </si>
  <si>
    <t>Ancillary transport services</t>
  </si>
  <si>
    <t>Banking and finance</t>
  </si>
  <si>
    <t>Profiled no. of years</t>
  </si>
  <si>
    <t>Insurance and pension funds</t>
  </si>
  <si>
    <t>Auxiliary financial services</t>
  </si>
  <si>
    <t>Real estate activities</t>
  </si>
  <si>
    <t>Renting of machinery etc</t>
  </si>
  <si>
    <t>Computer services</t>
  </si>
  <si>
    <t>Legal, consultancy, other business activities</t>
  </si>
  <si>
    <t>NB Default values are copied from the previous sheet</t>
  </si>
  <si>
    <t>NB default values are copied from the previous sheet</t>
  </si>
  <si>
    <t>Public admininstration and defence</t>
  </si>
  <si>
    <t>Sewage and refuse services</t>
  </si>
  <si>
    <t>Services from membership organisations</t>
  </si>
  <si>
    <t>Recreational services</t>
  </si>
  <si>
    <t>Kg CO2e per £ spend by product type</t>
  </si>
  <si>
    <t>Total kg CO2e per £</t>
  </si>
  <si>
    <t>http://www.censa.org.uk</t>
  </si>
  <si>
    <t>Agricultural and fish products are those bought direct from farmers or the fisheries industry.  Where products have been prepared for consumption they should be treated as products from the food and drink manufacturing industry (SIC code 15 in the above table).</t>
  </si>
  <si>
    <t>These emissions relate to the activities of the industries engaged in the extraction of energy carriers.  Where fuels are processed before use then the factors identified by footnote 3 should be used.</t>
  </si>
  <si>
    <t>These emission factors relate to the supply and distribution of energy products for general consumption, and take into account emissions relating to the extraction and processing of the energy carriers (e.g. oil refineries).  Except in the case of electricity, they do not include emissions relating to your company's use of the energy (for which see primarily Annex 1).  In the case of electricity, these factors include the emissions relating to the production of the fuels used to generate the electricity, whereas those shown in Annex 3 of the 2009 Defra / DECC GHG Conversion Factors are limited just to emissions from the use of those fuels by the electricity producers.</t>
  </si>
  <si>
    <t>These factors relate to spending on construction projects, not to emissions relating to construction projects in the supply chain.</t>
  </si>
  <si>
    <t>These factors relate to transport services for hire or reward (including public transport services), not to emissions from vehicles owned by your company (for which estimates of actual fuel use should be used).  They differ from those shown in Annexes 6 and 7, insofar as the upstream emissions relating to transport services are not included in the other annexes.</t>
  </si>
  <si>
    <t xml:space="preserve">Coal </t>
  </si>
  <si>
    <t>SIC code (SIC 2003)</t>
  </si>
  <si>
    <t>01</t>
  </si>
  <si>
    <t>02</t>
  </si>
  <si>
    <t>05</t>
  </si>
  <si>
    <t>24.11,24.12</t>
  </si>
  <si>
    <t>24.16,24.17</t>
  </si>
  <si>
    <t>26.2,26.3</t>
  </si>
  <si>
    <t>26.6-26.8</t>
  </si>
  <si>
    <t>27.1-27.3</t>
  </si>
  <si>
    <t>36, 37</t>
  </si>
  <si>
    <t>40.2,40.3</t>
  </si>
  <si>
    <t>Breakdown of additional turnover by product type:</t>
  </si>
  <si>
    <t xml:space="preserve">These factors relate to transport services for hire or reward (including public transport services), not to emissions from vehicles owned by your company (for which estimates of actual fuel use should be used).  </t>
  </si>
  <si>
    <t>These emission factors relate to the supply and distribution of energy products for general consumption, and take into account emissions relating to the extraction and processing of the energy carriers (e.g. oil refineries).  Except in the case of electricity, they do not include emissions relating to your company's use of the energy. In the case of electricity, these factors include the emissions relating to the production of the fuels used to generate the electricity.</t>
  </si>
  <si>
    <t>Embodied Emissions</t>
  </si>
  <si>
    <t>Construction cost more than £10 million, more than 25 people permanently on site</t>
  </si>
  <si>
    <t xml:space="preserve">Medium </t>
  </si>
  <si>
    <t>Tonnes CO2 per month</t>
  </si>
  <si>
    <t>Total CO2 from use of plant on site (Tonnes)</t>
  </si>
  <si>
    <t>No. of units</t>
  </si>
  <si>
    <t>Weeks in use</t>
  </si>
  <si>
    <t>Tonnes CO2e per week</t>
  </si>
  <si>
    <t xml:space="preserve">Small </t>
  </si>
  <si>
    <t>Guidance for assessing portable accomodation size:</t>
  </si>
  <si>
    <t>PORTABLE SITE ACCOMMODATION EMISSIONS</t>
  </si>
  <si>
    <t>Tonnes CO2 per week</t>
  </si>
  <si>
    <t>Winter</t>
  </si>
  <si>
    <t>Summer</t>
  </si>
  <si>
    <t>Large</t>
  </si>
  <si>
    <t>Size of unit</t>
  </si>
  <si>
    <t>SUMMER (APRIL TO SEPTEMBER INCLUSIVE)</t>
  </si>
  <si>
    <t>SUMMER</t>
  </si>
  <si>
    <t>WINTER (OCTOBER TO MARCH INCLUSIVE)</t>
  </si>
  <si>
    <t>Total CO2 from portable site accomodation IN SUMMER  (Tonnes)</t>
  </si>
  <si>
    <t>Total CO2 from portable site accomodation IN WINTER (Tonnes)</t>
  </si>
  <si>
    <t>WINTER</t>
  </si>
  <si>
    <t>2 people, 20ft x 10ft</t>
  </si>
  <si>
    <t>4 people, 28ft x 10ft</t>
  </si>
  <si>
    <t>8 people, 40ft x 14ft</t>
  </si>
  <si>
    <t>INFRASTRUCTURE - SUB-CONTRACTOR TRAVEL</t>
  </si>
  <si>
    <t>Project duration (weeks)</t>
  </si>
  <si>
    <t>Total CO2 from personnel travel (Tonnes)</t>
  </si>
  <si>
    <t>Project duration (months)</t>
  </si>
  <si>
    <t>Conversion factor (GWP)</t>
  </si>
  <si>
    <t>CO2e emissions from additional items</t>
  </si>
  <si>
    <t>LT - EMBODIED EMISSIONS</t>
  </si>
  <si>
    <t>Embodied emissions</t>
  </si>
  <si>
    <t>MWh</t>
  </si>
  <si>
    <t/>
  </si>
  <si>
    <t>Air Passenger Transport Conversion Factors</t>
  </si>
  <si>
    <t>Domestic</t>
  </si>
  <si>
    <t>Average</t>
  </si>
  <si>
    <t>Short-haul international</t>
  </si>
  <si>
    <t>Economy class</t>
  </si>
  <si>
    <t>Business class</t>
  </si>
  <si>
    <t>PD - EMPLOYEE ENERGY USE - DIRECT</t>
  </si>
  <si>
    <t>LT - EMPLOYEE ENERGY USE</t>
  </si>
  <si>
    <t>LT - EMPLOYEE COMMUTING</t>
  </si>
  <si>
    <t xml:space="preserve">Will the project lead to SE employee/contractor travel and/or accommodation? </t>
  </si>
  <si>
    <t>Number SE employees/
contractors</t>
  </si>
  <si>
    <t>PD-EMPLOYEE ENERGY USE - DIRECT</t>
  </si>
  <si>
    <t>Quantitative carbon impact assessment of this nature is at an early stage in terms of process development. Whilst the model captures information on a wide range of activities, it is envisaged that, over time, it will grow and be refined as it is tried and tested across SE and as more specific and relevant benchmark data becomes available.
This model is intended to be used as a tool to help with carbon assessment, and is not prescriptive. Users will need to apply their own judgement when performing the carbon assessment.
Note that the tools used in this model provide different methods for estimating the same emissions. Please consult the user guide for guidance on avoiding double-counting carbon impacts.</t>
  </si>
  <si>
    <t>CHEMICAL REACTIONS</t>
  </si>
  <si>
    <t>LT - CHEMICAL REACTIONS</t>
  </si>
  <si>
    <t>LONG TERM - DIRECT AND INDIRECT IMPACTS - CHEMICAL REACTIONS</t>
  </si>
  <si>
    <t>Chemical reactions</t>
  </si>
  <si>
    <t>Will the project lead to a change in the level of GHG emissions associated with an industrial chemical process?</t>
  </si>
  <si>
    <t>Long-haul international</t>
  </si>
  <si>
    <t>Premium economy class</t>
  </si>
  <si>
    <t>First class</t>
  </si>
  <si>
    <t>Source</t>
  </si>
  <si>
    <t xml:space="preserve">Specific energy consumption per employee in the UK at 2 digit SICs level </t>
  </si>
  <si>
    <t>SIC Code</t>
  </si>
  <si>
    <t xml:space="preserve"> Description</t>
  </si>
  <si>
    <t>Use negative values to indicate reductions in materials purchased</t>
  </si>
  <si>
    <t>Rebound effect</t>
  </si>
  <si>
    <t>Change in no. of items purchased</t>
  </si>
  <si>
    <t>Average Electricity Consumption per employee (MWh/y/employee)</t>
  </si>
  <si>
    <t>Average Gas Consumption per employee (MWh/y/employee)</t>
  </si>
  <si>
    <t>Average Other Fuel Consumption per employee (MWh/y/employee)</t>
  </si>
  <si>
    <t>Average CO2e from electricity consumption (kg CO2e per employee per year)</t>
  </si>
  <si>
    <t>Average CO2e from gas consumption (kg CO2e per employee per year)</t>
  </si>
  <si>
    <t xml:space="preserve">This Carbon Impact Assessment Model is a Microsoft Excel based tool designed to help Scottish Enterprise (SE) quantify carbon impacts of interventions. </t>
  </si>
  <si>
    <t>Please be careful when using Excel cut and paste functions, as this can corrupt cell formulae</t>
  </si>
  <si>
    <t>Infrastructure development' covers construction projects, site servicing, groundwork and relocation.</t>
  </si>
  <si>
    <t>PD - INFRASTRUCTURE - INDIRECT</t>
  </si>
  <si>
    <t>Answer yes if you are likely to hold any type of activity/event (within or outside of Scotland) where representatives from industry or other stakeholders will be expected to travel to it at their own expense</t>
  </si>
  <si>
    <t xml:space="preserve">This question is intended to capture projects that aim to incentivise future construction projects (e.g. site servicing projects).  </t>
  </si>
  <si>
    <t>Please only answer yes if an assessment of the expected additional increase in turnover has been carried out. Note that including turnover-based estimates might lead to double-counting emissions from some activities - please consult the User Guide for details.</t>
  </si>
  <si>
    <t>It is likely that only projects that have answered "yes" to the project delivery infrastructure development question above will need to answer yes to this question</t>
  </si>
  <si>
    <t>THE CELLS BELOW CONTAIN A COPY OF USER NOTES ON INDIVIDUAL WORKSHEETS</t>
  </si>
  <si>
    <t>Total carbon impact</t>
  </si>
  <si>
    <t>Total SE funding</t>
  </si>
  <si>
    <t>Cost of carbon £ per tCO2e</t>
  </si>
  <si>
    <t>Total funding, all sources</t>
  </si>
  <si>
    <r>
      <t xml:space="preserve">PERCENTAGE OF </t>
    </r>
    <r>
      <rPr>
        <b/>
        <u val="single"/>
        <sz val="8"/>
        <rFont val="Arial"/>
        <family val="2"/>
      </rPr>
      <t>TOTAL</t>
    </r>
    <r>
      <rPr>
        <b/>
        <sz val="8"/>
        <rFont val="Arial"/>
        <family val="2"/>
      </rPr>
      <t xml:space="preserve"> FUNDING PROVIDED BY SE</t>
    </r>
  </si>
  <si>
    <r>
      <t xml:space="preserve">PERCENTAGE OF </t>
    </r>
    <r>
      <rPr>
        <b/>
        <u val="single"/>
        <sz val="8"/>
        <rFont val="Arial"/>
        <family val="2"/>
      </rPr>
      <t>PUBLIC</t>
    </r>
    <r>
      <rPr>
        <b/>
        <sz val="8"/>
        <rFont val="Arial"/>
        <family val="2"/>
      </rPr>
      <t xml:space="preserve"> FUNDING PROVIDED BY SE</t>
    </r>
  </si>
  <si>
    <t>How is SE's share of carbon impacts to be determined?</t>
  </si>
  <si>
    <t>% of total funding</t>
  </si>
  <si>
    <t>% of public funding</t>
  </si>
  <si>
    <t>Calculation of SE's share of project benefits</t>
  </si>
  <si>
    <t>PUBLIC FUNDING (£)</t>
  </si>
  <si>
    <t>SE attribution 100%</t>
  </si>
  <si>
    <t>TOTAL PD DIRECT IMPACTS</t>
  </si>
  <si>
    <t>TOTAL LT DIRECT AND INDIRECT IMPACTS</t>
  </si>
  <si>
    <t>TOTAL PD INDIRECT IMPACTS</t>
  </si>
  <si>
    <t>TOTAL LT WIDER IMPACTS</t>
  </si>
  <si>
    <t>TOTAL, tCO2e</t>
  </si>
  <si>
    <t>Total tCO2e from portable site accommodation IN SUMMER</t>
  </si>
  <si>
    <t>Total tCO2e from portable site accommodation IN WINTER</t>
  </si>
  <si>
    <t>tCO2e per month</t>
  </si>
  <si>
    <t>Total tCO2e from use of plant on site</t>
  </si>
  <si>
    <t>tCO2e per week</t>
  </si>
  <si>
    <t>Please input % figures. Each column should sum to 100%</t>
  </si>
  <si>
    <t>Distance, km</t>
  </si>
  <si>
    <t>tCO2e
Travel</t>
  </si>
  <si>
    <t>tCO2e
Accomm</t>
  </si>
  <si>
    <t>Total tCO2e over one year</t>
  </si>
  <si>
    <t>Total tCO2e over profiled years</t>
  </si>
  <si>
    <t>Total tCO2e</t>
  </si>
  <si>
    <t xml:space="preserve">Total tCO2e from portable site accommodation </t>
  </si>
  <si>
    <t xml:space="preserve">Total Infrastructure Project Delivery DIRECT IMPACTS, tCO2e </t>
  </si>
  <si>
    <t>Total embodied emissions in materials, tCO2e</t>
  </si>
  <si>
    <t>Carbon impact of personnel travel, tCO2e</t>
  </si>
  <si>
    <t>Event 1 - mode 1</t>
  </si>
  <si>
    <t>Event 1 - mode 2</t>
  </si>
  <si>
    <t>Event 1 - mode 3</t>
  </si>
  <si>
    <t>Event 2 - mode 1</t>
  </si>
  <si>
    <t>Event 2 - mode 2</t>
  </si>
  <si>
    <t>Event 2 - mode 3</t>
  </si>
  <si>
    <t xml:space="preserve">Total embodied tCO2e </t>
  </si>
  <si>
    <t>Embodied tCO2e PER ITEM 
MANUAL INPUT</t>
  </si>
  <si>
    <t>Weight of material PER ITEM, tonnes</t>
  </si>
  <si>
    <t>Embodied carbon, tCO2e per Tonne of material</t>
  </si>
  <si>
    <t>Item 1 - material 1</t>
  </si>
  <si>
    <t>Item 1 - material 2</t>
  </si>
  <si>
    <t>Item 1 - material 3</t>
  </si>
  <si>
    <t>Item 2 - material 1</t>
  </si>
  <si>
    <t>Item 2 - material 2</t>
  </si>
  <si>
    <t>Item 3</t>
  </si>
  <si>
    <t>Item 4</t>
  </si>
  <si>
    <t>Industrial process 1 - GHG 2</t>
  </si>
  <si>
    <t>Industrial process 1 - GHG 1</t>
  </si>
  <si>
    <t>Industrial process 4</t>
  </si>
  <si>
    <t>Industrial process 1 - GHG 3</t>
  </si>
  <si>
    <t>Change in amount emitted per year, tonnes</t>
  </si>
  <si>
    <t>Total CO2e from portable site accomodation, tCO2e</t>
  </si>
  <si>
    <t>Building area, sq m</t>
  </si>
  <si>
    <t>Annual emissions from building energy use, tCO2e</t>
  </si>
  <si>
    <t>tCO2e per sq m</t>
  </si>
  <si>
    <t>Annual emissions from building heat and light use, tCO2e</t>
  </si>
  <si>
    <t>(2) Building energy use - INDUSTRIAL BUILDINGS - HEAT AND LIGHT</t>
  </si>
  <si>
    <r>
      <t xml:space="preserve">If no. of tourist trips is </t>
    </r>
    <r>
      <rPr>
        <b/>
        <sz val="8"/>
        <color indexed="10"/>
        <rFont val="Arial"/>
        <family val="2"/>
      </rPr>
      <t>known</t>
    </r>
    <r>
      <rPr>
        <b/>
        <sz val="8"/>
        <rFont val="Arial"/>
        <family val="2"/>
      </rPr>
      <t xml:space="preserve"> by by place of origin, complete the following:</t>
    </r>
  </si>
  <si>
    <r>
      <t xml:space="preserve">If no. of tourist trips is </t>
    </r>
    <r>
      <rPr>
        <b/>
        <sz val="8"/>
        <color indexed="10"/>
        <rFont val="Arial"/>
        <family val="2"/>
      </rPr>
      <t>NOT known</t>
    </r>
    <r>
      <rPr>
        <b/>
        <sz val="8"/>
        <rFont val="Arial"/>
        <family val="2"/>
      </rPr>
      <t xml:space="preserve"> by by place of origin, complete the following:</t>
    </r>
  </si>
  <si>
    <r>
      <t>Agriculture products</t>
    </r>
    <r>
      <rPr>
        <vertAlign val="superscript"/>
        <sz val="8"/>
        <rFont val="Arial"/>
        <family val="0"/>
      </rPr>
      <t>1</t>
    </r>
  </si>
  <si>
    <r>
      <t>Fish products</t>
    </r>
    <r>
      <rPr>
        <vertAlign val="superscript"/>
        <sz val="8"/>
        <rFont val="Arial"/>
        <family val="0"/>
      </rPr>
      <t>1</t>
    </r>
  </si>
  <si>
    <r>
      <t>Coal, lignite, peat</t>
    </r>
    <r>
      <rPr>
        <vertAlign val="superscript"/>
        <sz val="8"/>
        <rFont val="Arial"/>
        <family val="0"/>
      </rPr>
      <t>2</t>
    </r>
  </si>
  <si>
    <r>
      <t>Crude petroleum, natural gas</t>
    </r>
    <r>
      <rPr>
        <vertAlign val="superscript"/>
        <sz val="8"/>
        <rFont val="Arial"/>
        <family val="0"/>
      </rPr>
      <t>2</t>
    </r>
  </si>
  <si>
    <r>
      <t>Food and drink products</t>
    </r>
    <r>
      <rPr>
        <vertAlign val="superscript"/>
        <sz val="8"/>
        <rFont val="Arial"/>
        <family val="0"/>
      </rPr>
      <t>1</t>
    </r>
  </si>
  <si>
    <r>
      <t>Refined petroleum, coke and other fuels</t>
    </r>
    <r>
      <rPr>
        <vertAlign val="superscript"/>
        <sz val="8"/>
        <rFont val="Arial"/>
        <family val="0"/>
      </rPr>
      <t>3</t>
    </r>
  </si>
  <si>
    <r>
      <t>Mains electricity</t>
    </r>
    <r>
      <rPr>
        <vertAlign val="superscript"/>
        <sz val="8"/>
        <rFont val="Arial"/>
        <family val="0"/>
      </rPr>
      <t>3</t>
    </r>
  </si>
  <si>
    <r>
      <t>Mains gas</t>
    </r>
    <r>
      <rPr>
        <vertAlign val="superscript"/>
        <sz val="8"/>
        <rFont val="Arial"/>
        <family val="0"/>
      </rPr>
      <t>3</t>
    </r>
  </si>
  <si>
    <r>
      <t>Construction</t>
    </r>
    <r>
      <rPr>
        <vertAlign val="superscript"/>
        <sz val="8"/>
        <rFont val="Arial"/>
        <family val="0"/>
      </rPr>
      <t>4</t>
    </r>
  </si>
  <si>
    <r>
      <t>Railway transport</t>
    </r>
    <r>
      <rPr>
        <vertAlign val="superscript"/>
        <sz val="8"/>
        <rFont val="Arial"/>
        <family val="0"/>
      </rPr>
      <t>5</t>
    </r>
  </si>
  <si>
    <t>Note that turnover prior to the application of economic multipliers should be used</t>
  </si>
  <si>
    <r>
      <t>Road transport</t>
    </r>
    <r>
      <rPr>
        <vertAlign val="superscript"/>
        <sz val="8"/>
        <rFont val="Arial"/>
        <family val="0"/>
      </rPr>
      <t>5</t>
    </r>
  </si>
  <si>
    <r>
      <t>Water transport</t>
    </r>
    <r>
      <rPr>
        <vertAlign val="superscript"/>
        <sz val="8"/>
        <rFont val="Arial"/>
        <family val="0"/>
      </rPr>
      <t>5</t>
    </r>
  </si>
  <si>
    <r>
      <t>Air transport</t>
    </r>
    <r>
      <rPr>
        <vertAlign val="superscript"/>
        <sz val="8"/>
        <rFont val="Arial"/>
        <family val="0"/>
      </rPr>
      <t>5</t>
    </r>
  </si>
  <si>
    <r>
      <t>Calculated by Centre for Sustainability Accounting (CenSA), York, based on previous calculations by Stockholm Environment Institute (SEI), University of York
The Centre for Sustainability Accounting (</t>
    </r>
    <r>
      <rPr>
        <u val="single"/>
        <sz val="8"/>
        <color indexed="12"/>
        <rFont val="Arial"/>
        <family val="0"/>
      </rPr>
      <t>info@censa.org.uk</t>
    </r>
    <r>
      <rPr>
        <sz val="8"/>
        <rFont val="Arial"/>
        <family val="0"/>
      </rPr>
      <t xml:space="preserve">) is able to supply more detailed and up-to-date factors to complement those presented here, see also:
</t>
    </r>
  </si>
  <si>
    <t>REFERENCE DATA</t>
  </si>
  <si>
    <r>
      <t xml:space="preserve">Blue cells </t>
    </r>
    <r>
      <rPr>
        <sz val="10"/>
        <rFont val="Arial"/>
        <family val="0"/>
      </rPr>
      <t>are intended for user input</t>
    </r>
  </si>
  <si>
    <t>Average CO2e from other fuel consumption (kg CO2e per employee per year)</t>
  </si>
  <si>
    <t>-</t>
  </si>
  <si>
    <t>Other mining and quarry</t>
  </si>
  <si>
    <t>Manufacturing of food and beverages</t>
  </si>
  <si>
    <t>Manufacture of tobacco products</t>
  </si>
  <si>
    <t xml:space="preserve">Manufacture of textiles </t>
  </si>
  <si>
    <t>Manufacture of wearing apparel; dressing and dyeing of fur</t>
  </si>
  <si>
    <t>Tanning and dressing of leather; manufacture of luggage, handbags, saddlery, harness and footwear</t>
  </si>
  <si>
    <t>Manufacture of wood and products of wood and cork, except furniture; manufacture of articles of straw and plaiting materials</t>
  </si>
  <si>
    <t>Persistence</t>
  </si>
  <si>
    <t>No. of ADDITIONAL items purchased per annum</t>
  </si>
  <si>
    <t>Please do not include buildings/infrastructure or waste and materials considered on other sheets</t>
  </si>
  <si>
    <t>Total, tCO2e</t>
  </si>
  <si>
    <t>DO NOT ENTER DATA IN THE ROW BELOW IF THE ROWS ABOVE HAVE BEEN COMPLETED</t>
  </si>
  <si>
    <t>Open loop</t>
  </si>
  <si>
    <t xml:space="preserve">Other organic </t>
  </si>
  <si>
    <t xml:space="preserve">Misc combustibles </t>
  </si>
  <si>
    <t>Tyres</t>
  </si>
  <si>
    <t>kg CO2e emitted per tonne virgin material</t>
  </si>
  <si>
    <t>Other materials (municipal and C&amp;I)</t>
  </si>
  <si>
    <t>Recycling</t>
  </si>
  <si>
    <t>Open Loop</t>
  </si>
  <si>
    <t>LONG TERM - WIDER IMPACTS - WASTE</t>
  </si>
  <si>
    <t>*Enter reductions in waste produced or disposed of by each method as negative values</t>
  </si>
  <si>
    <t>Tonnes of waste TREATED or DISPOSED OF by:</t>
  </si>
  <si>
    <r>
      <t>Total Net tCO</t>
    </r>
    <r>
      <rPr>
        <b/>
        <vertAlign val="subscript"/>
        <sz val="8"/>
        <color indexed="9"/>
        <rFont val="Arial"/>
        <family val="2"/>
      </rPr>
      <t>2</t>
    </r>
    <r>
      <rPr>
        <b/>
        <sz val="8"/>
        <color indexed="9"/>
        <rFont val="Arial"/>
        <family val="2"/>
      </rPr>
      <t>e emissions by waste  stream</t>
    </r>
  </si>
  <si>
    <t xml:space="preserve">Change in tonnes of waste PRODUCED </t>
  </si>
  <si>
    <t>Will the project lead to a change in the amount of waste produced or to the methods used for waste treatment or disposal?</t>
  </si>
  <si>
    <t>Manufacture of pulp, paper and paper products</t>
  </si>
  <si>
    <t>Publishing, printing and reproduction of recorded media</t>
  </si>
  <si>
    <t>Manufacture of coke, refined petroleum products and nuclear fuel</t>
  </si>
  <si>
    <t>Manufacture of chemicals and chemical products</t>
  </si>
  <si>
    <t>Manufacture of rubber and plastic products</t>
  </si>
  <si>
    <t>Manufacture of other non-metallic mineral products</t>
  </si>
  <si>
    <t>Manufacture of basic metals</t>
  </si>
  <si>
    <t>Manufacture of fabricated metal products, except machinery and equipment</t>
  </si>
  <si>
    <t>Manufacture of machinery and equipment not elsewhere classified</t>
  </si>
  <si>
    <t>Manufacture of office machinery and computers</t>
  </si>
  <si>
    <t>Manufacture of electrical machinery and apparatus not elsewhere classified</t>
  </si>
  <si>
    <t>Manufacture of radio, television and communication equipment and apparatus</t>
  </si>
  <si>
    <t>Direct</t>
  </si>
  <si>
    <t>Indirect</t>
  </si>
  <si>
    <t>Employee Energy Use</t>
  </si>
  <si>
    <t>Commuting Impacts</t>
  </si>
  <si>
    <t>Tourism</t>
  </si>
  <si>
    <t>Turnover</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</si>
</sst>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0000"/>
    <numFmt numFmtId="179" formatCode="0.000000"/>
    <numFmt numFmtId="180" formatCode="#,##0.00000"/>
    <numFmt numFmtId="181" formatCode="0.0000"/>
    <numFmt numFmtId="182" formatCode="#,##0.0000"/>
    <numFmt numFmtId="183" formatCode="#,##0.000"/>
    <numFmt numFmtId="184" formatCode="#,##0.000000000"/>
    <numFmt numFmtId="185" formatCode="#,##0.0000000"/>
    <numFmt numFmtId="186" formatCode="0.000"/>
    <numFmt numFmtId="187" formatCode="0.0000000"/>
    <numFmt numFmtId="188" formatCode="0.00000000"/>
    <numFmt numFmtId="189" formatCode="00"/>
    <numFmt numFmtId="190" formatCode="_-* #,##0_-;\-* #,##0_-;_-* &quot;-&quot;??_-;_-@_-"/>
    <numFmt numFmtId="191" formatCode="#,##0.0"/>
    <numFmt numFmtId="192" formatCode="_-* #,##0.00_-;\-* #,##0.00_-;_-* &quot;-&quot;_-;_-@_-"/>
    <numFmt numFmtId="193" formatCode="#,##0_ ;\-#,##0\ "/>
    <numFmt numFmtId="194" formatCode="#,##0.00_ ;\-#,##0.00\ "/>
    <numFmt numFmtId="195" formatCode="_-* #,##0.0_-;\-* #,##0.0_-;_-* &quot;-&quot;?_-;_-@_-"/>
    <numFmt numFmtId="196" formatCode="_-* #,##0.00000_-;\-* #,##0.00000_-;_-* &quot;-&quot;?????_-;_-@_-"/>
    <numFmt numFmtId="197" formatCode="0.0000000000000"/>
    <numFmt numFmtId="198" formatCode="_-* #,##0.0_-;\-* #,##0.0_-;_-* &quot;-&quot;_-;_-@_-"/>
    <numFmt numFmtId="199" formatCode="_-* #,##0.000_-;\-* #,##0.000_-;_-* &quot;-&quot;??_-;_-@_-"/>
    <numFmt numFmtId="200" formatCode="_-* #,##0.0_-;\-* #,##0.0_-;_-* &quot;-&quot;??_-;_-@_-"/>
    <numFmt numFmtId="201" formatCode="0.000000000"/>
    <numFmt numFmtId="202" formatCode="0.0000000000"/>
    <numFmt numFmtId="203" formatCode="[$-809]dd\ mmmm\ yyyy"/>
    <numFmt numFmtId="204" formatCode="[$-809]dd\ mmmm\ yyyy;@"/>
    <numFmt numFmtId="205" formatCode="#,##0;[Red]\-#,##0;\-"/>
    <numFmt numFmtId="206" formatCode="#,##0_ ;[Red]\-#,##0\ "/>
    <numFmt numFmtId="207" formatCode="0_ ;[Red]\-0\ "/>
    <numFmt numFmtId="208" formatCode="#,##0;[Red]\-#,##0;"/>
  </numFmts>
  <fonts count="47">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color indexed="10"/>
      <name val="Arial"/>
      <family val="2"/>
    </font>
    <font>
      <b/>
      <sz val="8"/>
      <name val="Tahoma"/>
      <family val="0"/>
    </font>
    <font>
      <sz val="8"/>
      <name val="Tahoma"/>
      <family val="0"/>
    </font>
    <font>
      <vertAlign val="superscrip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2"/>
    </font>
    <font>
      <sz val="8"/>
      <color indexed="10"/>
      <name val="Arial"/>
      <family val="0"/>
    </font>
    <font>
      <u val="single"/>
      <sz val="8"/>
      <color indexed="12"/>
      <name val="Arial"/>
      <family val="0"/>
    </font>
    <font>
      <i/>
      <sz val="8"/>
      <name val="Arial"/>
      <family val="0"/>
    </font>
    <font>
      <b/>
      <u val="single"/>
      <sz val="8"/>
      <name val="Arial"/>
      <family val="0"/>
    </font>
    <font>
      <b/>
      <u val="single"/>
      <sz val="10"/>
      <name val="Arial"/>
      <family val="0"/>
    </font>
    <font>
      <sz val="8"/>
      <color indexed="9"/>
      <name val="Arial"/>
      <family val="0"/>
    </font>
    <font>
      <b/>
      <sz val="8"/>
      <color indexed="9"/>
      <name val="Arial"/>
      <family val="0"/>
    </font>
    <font>
      <b/>
      <sz val="8"/>
      <color indexed="10"/>
      <name val="Arial"/>
      <family val="0"/>
    </font>
    <font>
      <sz val="5.75"/>
      <name val="Arial"/>
      <family val="2"/>
    </font>
    <font>
      <i/>
      <sz val="8"/>
      <color indexed="10"/>
      <name val="Arial"/>
      <family val="2"/>
    </font>
    <font>
      <sz val="8"/>
      <color indexed="8"/>
      <name val="Arial"/>
      <family val="2"/>
    </font>
    <font>
      <b/>
      <i/>
      <sz val="8"/>
      <name val="Arial"/>
      <family val="0"/>
    </font>
    <font>
      <b/>
      <sz val="8"/>
      <color indexed="12"/>
      <name val="Arial"/>
      <family val="0"/>
    </font>
    <font>
      <vertAlign val="subscript"/>
      <sz val="8"/>
      <name val="Arial"/>
      <family val="0"/>
    </font>
    <font>
      <b/>
      <sz val="14"/>
      <color indexed="57"/>
      <name val="Arial"/>
      <family val="0"/>
    </font>
    <font>
      <b/>
      <sz val="8"/>
      <color indexed="57"/>
      <name val="Arial"/>
      <family val="2"/>
    </font>
    <font>
      <b/>
      <u val="single"/>
      <sz val="8"/>
      <color indexed="9"/>
      <name val="Arial"/>
      <family val="0"/>
    </font>
    <font>
      <b/>
      <vertAlign val="subscript"/>
      <sz val="8"/>
      <color indexed="9"/>
      <name val="Arial"/>
      <family val="2"/>
    </font>
    <font>
      <b/>
      <sz val="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41"/>
        <bgColor indexed="64"/>
      </patternFill>
    </fill>
    <fill>
      <patternFill patternType="solid">
        <fgColor indexed="12"/>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medium"/>
      <right style="medium"/>
      <top style="medium"/>
      <bottom style="medium"/>
    </border>
    <border>
      <left>
        <color indexed="63"/>
      </left>
      <right style="thin"/>
      <top style="thin"/>
      <bottom>
        <color indexed="63"/>
      </bottom>
    </border>
    <border>
      <left style="medium"/>
      <right>
        <color indexed="63"/>
      </right>
      <top style="medium"/>
      <bottom style="medium"/>
    </border>
    <border>
      <left style="thin"/>
      <right style="medium"/>
      <top style="medium"/>
      <bottom style="medium"/>
    </border>
    <border>
      <left>
        <color indexed="63"/>
      </left>
      <right/>
      <top>
        <color indexed="63"/>
      </top>
      <bottom style="thin"/>
    </border>
    <border>
      <left style="thin"/>
      <right>
        <color indexed="63"/>
      </right>
      <top style="thin"/>
      <bottom style="medium"/>
    </border>
    <border>
      <left>
        <color indexed="63"/>
      </left>
      <right style="thin"/>
      <top style="thin"/>
      <bottom style="mediu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662">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24" borderId="0" xfId="0" applyFont="1" applyFill="1" applyAlignment="1">
      <alignment/>
    </xf>
    <xf numFmtId="0" fontId="1" fillId="24" borderId="0" xfId="0" applyFont="1" applyFill="1" applyAlignment="1">
      <alignment/>
    </xf>
    <xf numFmtId="0" fontId="2" fillId="24" borderId="0" xfId="0" applyFont="1" applyFill="1" applyBorder="1" applyAlignment="1">
      <alignment/>
    </xf>
    <xf numFmtId="0" fontId="2" fillId="0" borderId="10" xfId="0" applyFont="1" applyFill="1" applyBorder="1" applyAlignment="1" applyProtection="1">
      <alignment horizontal="center" vertical="center"/>
      <protection hidden="1"/>
    </xf>
    <xf numFmtId="0" fontId="5" fillId="24" borderId="0" xfId="0" applyFont="1" applyFill="1" applyAlignment="1">
      <alignment/>
    </xf>
    <xf numFmtId="178" fontId="2" fillId="24" borderId="0" xfId="0" applyNumberFormat="1" applyFont="1" applyFill="1" applyBorder="1" applyAlignment="1">
      <alignment horizontal="right"/>
    </xf>
    <xf numFmtId="0" fontId="0" fillId="0" borderId="0" xfId="0" applyFont="1" applyFill="1" applyAlignment="1">
      <alignment/>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9" fillId="0" borderId="10" xfId="53" applyFont="1" applyBorder="1" applyAlignment="1">
      <alignment vertical="top" wrapText="1"/>
    </xf>
    <xf numFmtId="0" fontId="2" fillId="0" borderId="10" xfId="0" applyFont="1" applyBorder="1" applyAlignment="1">
      <alignment horizontal="left" vertical="top" wrapText="1"/>
    </xf>
    <xf numFmtId="0" fontId="2" fillId="0" borderId="0" xfId="0" applyFont="1" applyAlignment="1">
      <alignment/>
    </xf>
    <xf numFmtId="0" fontId="2" fillId="24" borderId="0" xfId="0" applyFont="1" applyFill="1" applyAlignment="1">
      <alignment/>
    </xf>
    <xf numFmtId="0" fontId="9" fillId="24" borderId="0" xfId="0" applyFont="1" applyFill="1" applyAlignment="1">
      <alignment/>
    </xf>
    <xf numFmtId="0" fontId="9" fillId="24" borderId="11" xfId="0" applyFont="1" applyFill="1" applyBorder="1" applyAlignment="1">
      <alignment/>
    </xf>
    <xf numFmtId="0" fontId="2" fillId="24" borderId="12" xfId="0" applyFont="1" applyFill="1" applyBorder="1" applyAlignment="1">
      <alignment/>
    </xf>
    <xf numFmtId="0" fontId="2" fillId="24" borderId="0" xfId="0" applyFont="1" applyFill="1" applyBorder="1" applyAlignment="1">
      <alignment/>
    </xf>
    <xf numFmtId="0" fontId="2" fillId="24" borderId="0" xfId="0" applyFont="1" applyFill="1" applyBorder="1" applyAlignment="1">
      <alignment vertical="top"/>
    </xf>
    <xf numFmtId="0" fontId="2" fillId="24" borderId="0" xfId="0" applyFont="1" applyFill="1" applyAlignment="1">
      <alignment horizontal="left" vertical="top"/>
    </xf>
    <xf numFmtId="0" fontId="9" fillId="24" borderId="0" xfId="0" applyFont="1" applyFill="1" applyAlignment="1">
      <alignment horizontal="left" vertical="top"/>
    </xf>
    <xf numFmtId="0" fontId="0" fillId="24" borderId="0" xfId="0" applyFont="1" applyFill="1" applyAlignment="1">
      <alignment/>
    </xf>
    <xf numFmtId="0" fontId="0" fillId="24" borderId="0" xfId="0" applyFont="1" applyFill="1" applyBorder="1" applyAlignment="1">
      <alignment/>
    </xf>
    <xf numFmtId="0" fontId="0" fillId="24" borderId="0" xfId="0" applyFont="1" applyFill="1" applyAlignment="1">
      <alignment vertical="top"/>
    </xf>
    <xf numFmtId="0" fontId="0" fillId="0" borderId="0" xfId="0" applyFont="1" applyFill="1" applyAlignment="1">
      <alignment vertical="top"/>
    </xf>
    <xf numFmtId="0" fontId="1" fillId="24" borderId="0" xfId="0" applyFont="1" applyFill="1" applyAlignment="1">
      <alignment vertical="top"/>
    </xf>
    <xf numFmtId="0" fontId="9" fillId="24" borderId="0" xfId="0" applyFont="1" applyFill="1" applyAlignment="1">
      <alignment vertical="top"/>
    </xf>
    <xf numFmtId="0" fontId="2" fillId="24" borderId="0" xfId="0" applyFont="1" applyFill="1" applyAlignment="1">
      <alignment vertical="top"/>
    </xf>
    <xf numFmtId="0" fontId="34" fillId="25" borderId="13" xfId="0" applyFont="1" applyFill="1" applyBorder="1" applyAlignment="1">
      <alignment vertical="top" wrapText="1"/>
    </xf>
    <xf numFmtId="0" fontId="9" fillId="8" borderId="14" xfId="0" applyFont="1" applyFill="1" applyBorder="1" applyAlignment="1">
      <alignment horizontal="left" vertical="top"/>
    </xf>
    <xf numFmtId="0" fontId="29" fillId="8" borderId="14" xfId="53" applyFont="1" applyFill="1" applyBorder="1" applyAlignment="1">
      <alignment vertical="top"/>
    </xf>
    <xf numFmtId="0" fontId="9" fillId="4" borderId="14" xfId="0" applyFont="1" applyFill="1" applyBorder="1" applyAlignment="1">
      <alignment horizontal="left" vertical="top"/>
    </xf>
    <xf numFmtId="0" fontId="2" fillId="4" borderId="14" xfId="0" applyFont="1" applyFill="1" applyBorder="1" applyAlignment="1">
      <alignment vertical="top" wrapText="1"/>
    </xf>
    <xf numFmtId="0" fontId="29" fillId="4" borderId="14" xfId="53" applyFont="1" applyFill="1" applyBorder="1" applyAlignment="1">
      <alignment vertical="top"/>
    </xf>
    <xf numFmtId="0" fontId="29" fillId="24" borderId="0" xfId="53" applyFont="1" applyFill="1" applyAlignment="1" quotePrefix="1">
      <alignment vertical="top"/>
    </xf>
    <xf numFmtId="0" fontId="9" fillId="8" borderId="14" xfId="0" applyFont="1" applyFill="1" applyBorder="1" applyAlignment="1">
      <alignment vertical="top" wrapText="1"/>
    </xf>
    <xf numFmtId="0" fontId="2" fillId="8" borderId="14" xfId="0" applyFont="1" applyFill="1" applyBorder="1" applyAlignment="1">
      <alignment vertical="top" wrapText="1"/>
    </xf>
    <xf numFmtId="0" fontId="9" fillId="8" borderId="15" xfId="0" applyFont="1" applyFill="1" applyBorder="1" applyAlignment="1">
      <alignment horizontal="left" vertical="top"/>
    </xf>
    <xf numFmtId="0" fontId="2" fillId="8" borderId="15" xfId="0" applyFont="1" applyFill="1" applyBorder="1" applyAlignment="1">
      <alignment vertical="top" wrapText="1"/>
    </xf>
    <xf numFmtId="0" fontId="29" fillId="4" borderId="14" xfId="53" applyFont="1" applyFill="1" applyBorder="1" applyAlignment="1">
      <alignment vertical="top" wrapText="1"/>
    </xf>
    <xf numFmtId="0" fontId="2" fillId="24" borderId="0" xfId="0" applyFont="1" applyFill="1" applyAlignment="1">
      <alignment/>
    </xf>
    <xf numFmtId="0" fontId="9" fillId="24" borderId="0" xfId="0" applyFont="1" applyFill="1" applyAlignment="1">
      <alignment/>
    </xf>
    <xf numFmtId="0" fontId="9" fillId="24" borderId="12" xfId="0" applyFont="1" applyFill="1" applyBorder="1" applyAlignment="1">
      <alignment wrapText="1"/>
    </xf>
    <xf numFmtId="3" fontId="2" fillId="26" borderId="10" xfId="0" applyNumberFormat="1" applyFont="1" applyFill="1" applyBorder="1" applyAlignment="1">
      <alignment/>
    </xf>
    <xf numFmtId="3" fontId="2" fillId="24" borderId="15" xfId="0" applyNumberFormat="1" applyFont="1" applyFill="1" applyBorder="1" applyAlignment="1">
      <alignment/>
    </xf>
    <xf numFmtId="3" fontId="2" fillId="26" borderId="15" xfId="0" applyNumberFormat="1" applyFont="1" applyFill="1" applyBorder="1" applyAlignment="1">
      <alignment/>
    </xf>
    <xf numFmtId="0" fontId="2" fillId="24" borderId="0" xfId="0" applyFont="1" applyFill="1" applyAlignment="1">
      <alignment wrapText="1"/>
    </xf>
    <xf numFmtId="0" fontId="2" fillId="24" borderId="16" xfId="0" applyFont="1" applyFill="1" applyBorder="1" applyAlignment="1">
      <alignment/>
    </xf>
    <xf numFmtId="3" fontId="9" fillId="24" borderId="10" xfId="0" applyNumberFormat="1" applyFont="1" applyFill="1" applyBorder="1" applyAlignment="1">
      <alignment/>
    </xf>
    <xf numFmtId="3" fontId="2" fillId="24" borderId="10" xfId="0" applyNumberFormat="1" applyFont="1" applyFill="1" applyBorder="1" applyAlignment="1">
      <alignment/>
    </xf>
    <xf numFmtId="0" fontId="9" fillId="24" borderId="0" xfId="0" applyFont="1" applyFill="1" applyBorder="1" applyAlignment="1">
      <alignment wrapText="1"/>
    </xf>
    <xf numFmtId="3" fontId="2" fillId="24" borderId="0" xfId="0" applyNumberFormat="1" applyFont="1" applyFill="1" applyBorder="1" applyAlignment="1">
      <alignment/>
    </xf>
    <xf numFmtId="3" fontId="2" fillId="24" borderId="11" xfId="0" applyNumberFormat="1" applyFont="1" applyFill="1" applyBorder="1" applyAlignment="1">
      <alignment/>
    </xf>
    <xf numFmtId="3" fontId="9" fillId="24" borderId="11" xfId="0" applyNumberFormat="1" applyFont="1" applyFill="1" applyBorder="1" applyAlignment="1">
      <alignment horizontal="right"/>
    </xf>
    <xf numFmtId="9" fontId="9" fillId="24" borderId="15" xfId="59" applyFont="1" applyFill="1" applyBorder="1" applyAlignment="1">
      <alignment/>
    </xf>
    <xf numFmtId="0" fontId="9" fillId="26" borderId="10" xfId="0" applyFont="1" applyFill="1" applyBorder="1" applyAlignment="1">
      <alignment/>
    </xf>
    <xf numFmtId="0" fontId="9" fillId="0" borderId="11" xfId="0" applyFont="1" applyBorder="1" applyAlignment="1">
      <alignment/>
    </xf>
    <xf numFmtId="0" fontId="2" fillId="24" borderId="11" xfId="0" applyFont="1" applyFill="1" applyBorder="1" applyAlignment="1">
      <alignment/>
    </xf>
    <xf numFmtId="3" fontId="9" fillId="24" borderId="0" xfId="0" applyNumberFormat="1" applyFont="1" applyFill="1" applyBorder="1" applyAlignment="1">
      <alignment/>
    </xf>
    <xf numFmtId="3" fontId="9" fillId="24" borderId="15" xfId="0" applyNumberFormat="1" applyFont="1" applyFill="1" applyBorder="1" applyAlignment="1">
      <alignment/>
    </xf>
    <xf numFmtId="9" fontId="2" fillId="24" borderId="15" xfId="59" applyFont="1" applyFill="1" applyBorder="1" applyAlignment="1">
      <alignment/>
    </xf>
    <xf numFmtId="0" fontId="9" fillId="24" borderId="11" xfId="0" applyFont="1" applyFill="1" applyBorder="1" applyAlignment="1">
      <alignment/>
    </xf>
    <xf numFmtId="9" fontId="9" fillId="24" borderId="15" xfId="59" applyNumberFormat="1" applyFont="1" applyFill="1" applyBorder="1" applyAlignment="1">
      <alignment/>
    </xf>
    <xf numFmtId="9" fontId="2" fillId="24" borderId="15" xfId="59" applyNumberFormat="1" applyFont="1" applyFill="1" applyBorder="1" applyAlignment="1">
      <alignment/>
    </xf>
    <xf numFmtId="9" fontId="9" fillId="0" borderId="10" xfId="0" applyNumberFormat="1" applyFont="1" applyFill="1" applyBorder="1" applyAlignment="1">
      <alignment vertical="top" wrapText="1"/>
    </xf>
    <xf numFmtId="0" fontId="9" fillId="24" borderId="17" xfId="0" applyFont="1" applyFill="1" applyBorder="1" applyAlignment="1">
      <alignment/>
    </xf>
    <xf numFmtId="0" fontId="9" fillId="24" borderId="18" xfId="0" applyFont="1" applyFill="1" applyBorder="1" applyAlignment="1">
      <alignment horizontal="right"/>
    </xf>
    <xf numFmtId="0" fontId="9" fillId="0" borderId="19" xfId="0" applyFont="1" applyFill="1" applyBorder="1" applyAlignment="1">
      <alignment/>
    </xf>
    <xf numFmtId="206" fontId="9" fillId="0" borderId="20" xfId="0" applyNumberFormat="1" applyFont="1" applyFill="1" applyBorder="1" applyAlignment="1">
      <alignment/>
    </xf>
    <xf numFmtId="0" fontId="9" fillId="0" borderId="21" xfId="0" applyFont="1" applyFill="1" applyBorder="1" applyAlignment="1">
      <alignment/>
    </xf>
    <xf numFmtId="206" fontId="9" fillId="0" borderId="22" xfId="0" applyNumberFormat="1" applyFont="1" applyFill="1" applyBorder="1" applyAlignment="1">
      <alignment/>
    </xf>
    <xf numFmtId="0" fontId="9" fillId="0" borderId="23" xfId="0" applyFont="1" applyFill="1" applyBorder="1" applyAlignment="1">
      <alignment/>
    </xf>
    <xf numFmtId="206" fontId="9" fillId="0" borderId="24" xfId="0" applyNumberFormat="1" applyFont="1" applyFill="1" applyBorder="1" applyAlignment="1">
      <alignment/>
    </xf>
    <xf numFmtId="206" fontId="9" fillId="0" borderId="25" xfId="0" applyNumberFormat="1" applyFont="1" applyFill="1" applyBorder="1" applyAlignment="1">
      <alignment/>
    </xf>
    <xf numFmtId="0" fontId="9" fillId="24" borderId="0" xfId="0" applyFont="1" applyFill="1" applyBorder="1" applyAlignment="1">
      <alignment/>
    </xf>
    <xf numFmtId="0" fontId="9" fillId="24" borderId="0" xfId="0" applyFont="1" applyFill="1" applyBorder="1" applyAlignment="1">
      <alignment horizontal="right"/>
    </xf>
    <xf numFmtId="3" fontId="35" fillId="24" borderId="0" xfId="0" applyNumberFormat="1" applyFont="1" applyFill="1" applyBorder="1" applyAlignment="1">
      <alignment/>
    </xf>
    <xf numFmtId="206" fontId="9" fillId="0" borderId="26" xfId="0" applyNumberFormat="1" applyFont="1" applyFill="1" applyBorder="1" applyAlignment="1">
      <alignment/>
    </xf>
    <xf numFmtId="3" fontId="9" fillId="24" borderId="0" xfId="0" applyNumberFormat="1" applyFont="1" applyFill="1" applyBorder="1" applyAlignment="1">
      <alignment/>
    </xf>
    <xf numFmtId="206" fontId="9" fillId="0" borderId="27" xfId="0" applyNumberFormat="1" applyFont="1" applyFill="1" applyBorder="1" applyAlignment="1">
      <alignment/>
    </xf>
    <xf numFmtId="0" fontId="2" fillId="24" borderId="11" xfId="0" applyFont="1" applyFill="1" applyBorder="1" applyAlignment="1">
      <alignment/>
    </xf>
    <xf numFmtId="0" fontId="9" fillId="24" borderId="28" xfId="0" applyFont="1" applyFill="1" applyBorder="1" applyAlignment="1">
      <alignment/>
    </xf>
    <xf numFmtId="0" fontId="9" fillId="24" borderId="16" xfId="0" applyFont="1" applyFill="1" applyBorder="1" applyAlignment="1">
      <alignment/>
    </xf>
    <xf numFmtId="3" fontId="2" fillId="24" borderId="16" xfId="0" applyNumberFormat="1" applyFont="1" applyFill="1" applyBorder="1" applyAlignment="1">
      <alignment/>
    </xf>
    <xf numFmtId="3" fontId="9" fillId="24" borderId="29" xfId="0" applyNumberFormat="1" applyFont="1" applyFill="1" applyBorder="1" applyAlignment="1">
      <alignment/>
    </xf>
    <xf numFmtId="3" fontId="2" fillId="24" borderId="0" xfId="0" applyNumberFormat="1" applyFont="1" applyFill="1" applyAlignment="1">
      <alignment/>
    </xf>
    <xf numFmtId="0" fontId="2" fillId="24" borderId="16" xfId="0" applyFont="1" applyFill="1" applyBorder="1" applyAlignment="1">
      <alignment/>
    </xf>
    <xf numFmtId="0" fontId="0" fillId="24" borderId="0" xfId="0" applyFont="1" applyFill="1" applyAlignment="1">
      <alignment/>
    </xf>
    <xf numFmtId="0" fontId="0" fillId="24" borderId="0" xfId="0" applyFont="1" applyFill="1" applyAlignment="1">
      <alignment/>
    </xf>
    <xf numFmtId="0" fontId="1" fillId="24" borderId="0" xfId="0" applyFont="1" applyFill="1" applyAlignment="1">
      <alignment/>
    </xf>
    <xf numFmtId="0" fontId="0" fillId="24" borderId="0" xfId="0" applyFont="1" applyFill="1" applyBorder="1" applyAlignment="1">
      <alignment/>
    </xf>
    <xf numFmtId="0" fontId="32" fillId="24" borderId="0" xfId="0" applyFont="1" applyFill="1" applyAlignment="1">
      <alignment horizontal="center"/>
    </xf>
    <xf numFmtId="0" fontId="1" fillId="24" borderId="0" xfId="0" applyFont="1" applyFill="1" applyAlignment="1">
      <alignment/>
    </xf>
    <xf numFmtId="0" fontId="2" fillId="0" borderId="0" xfId="0" applyFont="1" applyAlignment="1">
      <alignment/>
    </xf>
    <xf numFmtId="206" fontId="2" fillId="24" borderId="0" xfId="0" applyNumberFormat="1" applyFont="1" applyFill="1" applyAlignment="1">
      <alignment/>
    </xf>
    <xf numFmtId="3" fontId="2" fillId="20" borderId="16" xfId="0" applyNumberFormat="1" applyFont="1" applyFill="1" applyBorder="1" applyAlignment="1">
      <alignment/>
    </xf>
    <xf numFmtId="3" fontId="9" fillId="24" borderId="10" xfId="0" applyNumberFormat="1" applyFont="1" applyFill="1" applyBorder="1" applyAlignment="1">
      <alignment/>
    </xf>
    <xf numFmtId="0" fontId="9" fillId="8" borderId="28" xfId="0" applyFont="1" applyFill="1" applyBorder="1" applyAlignment="1">
      <alignment/>
    </xf>
    <xf numFmtId="0" fontId="9" fillId="8" borderId="16" xfId="0" applyFont="1" applyFill="1" applyBorder="1" applyAlignment="1">
      <alignment/>
    </xf>
    <xf numFmtId="3" fontId="2" fillId="8" borderId="16" xfId="0" applyNumberFormat="1" applyFont="1" applyFill="1" applyBorder="1" applyAlignment="1">
      <alignment/>
    </xf>
    <xf numFmtId="3" fontId="9" fillId="24" borderId="0" xfId="0" applyNumberFormat="1" applyFont="1" applyFill="1" applyAlignment="1">
      <alignment/>
    </xf>
    <xf numFmtId="0" fontId="2" fillId="24" borderId="0" xfId="0" applyFont="1" applyFill="1" applyAlignment="1">
      <alignment horizontal="center"/>
    </xf>
    <xf numFmtId="0" fontId="2" fillId="0" borderId="0" xfId="0" applyFont="1" applyAlignment="1">
      <alignment vertical="top" wrapText="1"/>
    </xf>
    <xf numFmtId="0" fontId="2" fillId="20" borderId="16" xfId="0" applyFont="1" applyFill="1" applyBorder="1" applyAlignment="1">
      <alignment/>
    </xf>
    <xf numFmtId="0" fontId="2" fillId="8" borderId="28" xfId="0" applyFont="1" applyFill="1" applyBorder="1" applyAlignment="1">
      <alignment/>
    </xf>
    <xf numFmtId="0" fontId="2" fillId="8" borderId="16" xfId="0" applyFont="1" applyFill="1" applyBorder="1" applyAlignment="1">
      <alignment/>
    </xf>
    <xf numFmtId="3" fontId="2" fillId="20" borderId="29" xfId="0" applyNumberFormat="1" applyFont="1" applyFill="1" applyBorder="1" applyAlignment="1">
      <alignment/>
    </xf>
    <xf numFmtId="0" fontId="9" fillId="24" borderId="30" xfId="0" applyFont="1" applyFill="1" applyBorder="1" applyAlignment="1">
      <alignment/>
    </xf>
    <xf numFmtId="3" fontId="2" fillId="20" borderId="11" xfId="0" applyNumberFormat="1" applyFont="1" applyFill="1" applyBorder="1" applyAlignment="1">
      <alignment/>
    </xf>
    <xf numFmtId="0" fontId="9" fillId="24" borderId="31" xfId="0" applyFont="1" applyFill="1" applyBorder="1" applyAlignment="1">
      <alignment/>
    </xf>
    <xf numFmtId="206" fontId="0" fillId="24" borderId="0" xfId="0" applyNumberFormat="1" applyFont="1" applyFill="1" applyAlignment="1">
      <alignment/>
    </xf>
    <xf numFmtId="0" fontId="0" fillId="24" borderId="0" xfId="0" applyFont="1" applyFill="1" applyAlignment="1">
      <alignment/>
    </xf>
    <xf numFmtId="0" fontId="9" fillId="8" borderId="29" xfId="0" applyFont="1" applyFill="1" applyBorder="1" applyAlignment="1">
      <alignment horizontal="right"/>
    </xf>
    <xf numFmtId="3" fontId="9" fillId="24" borderId="32" xfId="0" applyNumberFormat="1" applyFont="1" applyFill="1" applyBorder="1" applyAlignment="1">
      <alignment vertical="top" wrapText="1"/>
    </xf>
    <xf numFmtId="0" fontId="29" fillId="24" borderId="0" xfId="53" applyFont="1" applyFill="1" applyAlignment="1">
      <alignment/>
    </xf>
    <xf numFmtId="0" fontId="9" fillId="24" borderId="10" xfId="0" applyFont="1" applyFill="1" applyBorder="1" applyAlignment="1">
      <alignment/>
    </xf>
    <xf numFmtId="0" fontId="2" fillId="26" borderId="10" xfId="0" applyFont="1" applyFill="1" applyBorder="1" applyAlignment="1">
      <alignment horizontal="left"/>
    </xf>
    <xf numFmtId="0" fontId="2" fillId="26" borderId="10" xfId="0" applyFont="1" applyFill="1" applyBorder="1" applyAlignment="1">
      <alignment/>
    </xf>
    <xf numFmtId="0" fontId="9" fillId="24" borderId="0" xfId="0" applyFont="1" applyFill="1" applyAlignment="1">
      <alignment horizontal="left"/>
    </xf>
    <xf numFmtId="186" fontId="2" fillId="5" borderId="10" xfId="0" applyNumberFormat="1" applyFont="1" applyFill="1" applyBorder="1" applyAlignment="1">
      <alignment/>
    </xf>
    <xf numFmtId="177" fontId="2" fillId="24" borderId="10" xfId="0" applyNumberFormat="1" applyFont="1" applyFill="1" applyBorder="1" applyAlignment="1">
      <alignment/>
    </xf>
    <xf numFmtId="0" fontId="2" fillId="24" borderId="10" xfId="0" applyFont="1" applyFill="1" applyBorder="1" applyAlignment="1">
      <alignment/>
    </xf>
    <xf numFmtId="0" fontId="9" fillId="24" borderId="0" xfId="0" applyFont="1" applyFill="1" applyBorder="1" applyAlignment="1">
      <alignment wrapText="1"/>
    </xf>
    <xf numFmtId="3" fontId="9" fillId="24" borderId="10" xfId="0" applyNumberFormat="1" applyFont="1" applyFill="1" applyBorder="1" applyAlignment="1">
      <alignment vertical="center"/>
    </xf>
    <xf numFmtId="0" fontId="2" fillId="24" borderId="0" xfId="0" applyFont="1" applyFill="1" applyBorder="1" applyAlignment="1">
      <alignment horizontal="left"/>
    </xf>
    <xf numFmtId="177" fontId="9" fillId="24" borderId="0" xfId="0" applyNumberFormat="1" applyFont="1" applyFill="1" applyBorder="1" applyAlignment="1">
      <alignment horizontal="center"/>
    </xf>
    <xf numFmtId="0" fontId="9" fillId="0" borderId="11" xfId="0" applyFont="1" applyBorder="1" applyAlignment="1">
      <alignment/>
    </xf>
    <xf numFmtId="2" fontId="2" fillId="5" borderId="10" xfId="0" applyNumberFormat="1" applyFont="1" applyFill="1" applyBorder="1" applyAlignment="1">
      <alignment/>
    </xf>
    <xf numFmtId="0" fontId="9" fillId="0" borderId="0" xfId="0" applyFont="1" applyBorder="1" applyAlignment="1">
      <alignment/>
    </xf>
    <xf numFmtId="0" fontId="2" fillId="0" borderId="0" xfId="0" applyFont="1" applyAlignment="1">
      <alignment/>
    </xf>
    <xf numFmtId="0" fontId="29" fillId="24" borderId="0" xfId="53" applyFont="1" applyFill="1" applyAlignment="1">
      <alignment/>
    </xf>
    <xf numFmtId="0" fontId="2" fillId="0" borderId="0" xfId="0" applyFont="1" applyBorder="1" applyAlignment="1">
      <alignment/>
    </xf>
    <xf numFmtId="0" fontId="9" fillId="0" borderId="0" xfId="0" applyFont="1" applyBorder="1" applyAlignment="1">
      <alignment wrapText="1"/>
    </xf>
    <xf numFmtId="3" fontId="2" fillId="0" borderId="10" xfId="0" applyNumberFormat="1" applyFont="1" applyBorder="1" applyAlignment="1">
      <alignment/>
    </xf>
    <xf numFmtId="3" fontId="2" fillId="0" borderId="33" xfId="0" applyNumberFormat="1" applyFont="1" applyBorder="1" applyAlignment="1">
      <alignment/>
    </xf>
    <xf numFmtId="0" fontId="2" fillId="0" borderId="0" xfId="0" applyFont="1" applyBorder="1" applyAlignment="1">
      <alignment wrapText="1"/>
    </xf>
    <xf numFmtId="9" fontId="2" fillId="0" borderId="11" xfId="0" applyNumberFormat="1" applyFont="1" applyFill="1" applyBorder="1" applyAlignment="1">
      <alignment/>
    </xf>
    <xf numFmtId="0" fontId="2" fillId="0" borderId="12" xfId="0" applyFont="1" applyBorder="1" applyAlignment="1">
      <alignment/>
    </xf>
    <xf numFmtId="9" fontId="2" fillId="26" borderId="29" xfId="0" applyNumberFormat="1" applyFont="1" applyFill="1" applyBorder="1" applyAlignment="1">
      <alignment/>
    </xf>
    <xf numFmtId="9" fontId="2" fillId="26" borderId="10" xfId="0" applyNumberFormat="1" applyFont="1" applyFill="1" applyBorder="1" applyAlignment="1">
      <alignment/>
    </xf>
    <xf numFmtId="0" fontId="30" fillId="0" borderId="0" xfId="0" applyFont="1" applyFill="1" applyBorder="1" applyAlignment="1">
      <alignment horizontal="right" wrapText="1"/>
    </xf>
    <xf numFmtId="9" fontId="2" fillId="0" borderId="0" xfId="0" applyNumberFormat="1" applyFont="1" applyAlignment="1">
      <alignment/>
    </xf>
    <xf numFmtId="0" fontId="37" fillId="0" borderId="0" xfId="0" applyFont="1" applyAlignment="1">
      <alignment/>
    </xf>
    <xf numFmtId="0" fontId="33" fillId="0" borderId="0" xfId="0" applyFont="1" applyAlignment="1">
      <alignment/>
    </xf>
    <xf numFmtId="0" fontId="2" fillId="0" borderId="0" xfId="0" applyFont="1" applyFill="1" applyBorder="1" applyAlignment="1">
      <alignment/>
    </xf>
    <xf numFmtId="0" fontId="2" fillId="0" borderId="0" xfId="0" applyFont="1" applyFill="1" applyAlignment="1">
      <alignment/>
    </xf>
    <xf numFmtId="191" fontId="9" fillId="0" borderId="0" xfId="0" applyNumberFormat="1" applyFont="1" applyFill="1" applyBorder="1" applyAlignment="1">
      <alignment horizontal="left" wrapText="1"/>
    </xf>
    <xf numFmtId="0" fontId="2" fillId="0" borderId="11" xfId="0" applyFont="1" applyBorder="1" applyAlignment="1">
      <alignment/>
    </xf>
    <xf numFmtId="191" fontId="2" fillId="0" borderId="10" xfId="0" applyNumberFormat="1" applyFont="1" applyFill="1" applyBorder="1" applyAlignment="1">
      <alignment/>
    </xf>
    <xf numFmtId="0" fontId="2" fillId="0" borderId="0" xfId="0" applyFont="1" applyFill="1" applyBorder="1" applyAlignment="1">
      <alignment wrapText="1"/>
    </xf>
    <xf numFmtId="3" fontId="2" fillId="0" borderId="16" xfId="0" applyNumberFormat="1" applyFont="1" applyFill="1" applyBorder="1" applyAlignment="1">
      <alignment/>
    </xf>
    <xf numFmtId="0" fontId="2" fillId="0" borderId="16" xfId="0" applyFont="1" applyBorder="1" applyAlignment="1">
      <alignment/>
    </xf>
    <xf numFmtId="191" fontId="9" fillId="0" borderId="12" xfId="0" applyNumberFormat="1" applyFont="1" applyFill="1" applyBorder="1" applyAlignment="1">
      <alignment horizontal="left" wrapText="1"/>
    </xf>
    <xf numFmtId="191" fontId="9" fillId="0" borderId="34" xfId="0" applyNumberFormat="1" applyFont="1" applyFill="1" applyBorder="1" applyAlignment="1">
      <alignment/>
    </xf>
    <xf numFmtId="191" fontId="9" fillId="0" borderId="15" xfId="0" applyNumberFormat="1" applyFont="1" applyFill="1" applyBorder="1" applyAlignment="1">
      <alignment/>
    </xf>
    <xf numFmtId="0" fontId="0" fillId="0" borderId="0" xfId="0" applyFont="1" applyAlignment="1">
      <alignment/>
    </xf>
    <xf numFmtId="0" fontId="2" fillId="0" borderId="12" xfId="0" applyFont="1" applyBorder="1" applyAlignment="1">
      <alignment wrapText="1"/>
    </xf>
    <xf numFmtId="3" fontId="9" fillId="0" borderId="10" xfId="0" applyNumberFormat="1" applyFont="1" applyBorder="1" applyAlignment="1">
      <alignment/>
    </xf>
    <xf numFmtId="0" fontId="37" fillId="0" borderId="0" xfId="0" applyFont="1" applyFill="1" applyAlignment="1">
      <alignment/>
    </xf>
    <xf numFmtId="0" fontId="35" fillId="24" borderId="0" xfId="0" applyFont="1" applyFill="1" applyAlignment="1">
      <alignment/>
    </xf>
    <xf numFmtId="0" fontId="9" fillId="24" borderId="12" xfId="0" applyFont="1" applyFill="1" applyBorder="1" applyAlignment="1">
      <alignment/>
    </xf>
    <xf numFmtId="3" fontId="2" fillId="24" borderId="33" xfId="0" applyNumberFormat="1" applyFont="1" applyFill="1" applyBorder="1" applyAlignment="1">
      <alignment/>
    </xf>
    <xf numFmtId="191" fontId="9" fillId="24" borderId="10" xfId="0" applyNumberFormat="1" applyFont="1" applyFill="1" applyBorder="1" applyAlignment="1">
      <alignment/>
    </xf>
    <xf numFmtId="0" fontId="2" fillId="24" borderId="0" xfId="0" applyFont="1" applyFill="1" applyBorder="1" applyAlignment="1">
      <alignment horizontal="left"/>
    </xf>
    <xf numFmtId="0" fontId="38" fillId="24" borderId="0" xfId="53" applyFont="1" applyFill="1" applyBorder="1" applyAlignment="1">
      <alignment/>
    </xf>
    <xf numFmtId="0" fontId="9" fillId="24" borderId="12" xfId="0" applyFont="1" applyFill="1" applyBorder="1" applyAlignment="1">
      <alignment horizontal="right"/>
    </xf>
    <xf numFmtId="0" fontId="9" fillId="24" borderId="12" xfId="0" applyFont="1" applyFill="1" applyBorder="1" applyAlignment="1">
      <alignment horizontal="right" wrapText="1"/>
    </xf>
    <xf numFmtId="172" fontId="2" fillId="26" borderId="10" xfId="59" applyNumberFormat="1" applyFont="1" applyFill="1" applyBorder="1" applyAlignment="1">
      <alignment horizontal="right" wrapText="1"/>
    </xf>
    <xf numFmtId="172" fontId="2" fillId="5" borderId="10" xfId="0" applyNumberFormat="1" applyFont="1" applyFill="1" applyBorder="1" applyAlignment="1">
      <alignment/>
    </xf>
    <xf numFmtId="0" fontId="30" fillId="24" borderId="0" xfId="0" applyFont="1" applyFill="1" applyBorder="1" applyAlignment="1">
      <alignment horizontal="right" wrapText="1"/>
    </xf>
    <xf numFmtId="9" fontId="2" fillId="24" borderId="0" xfId="59" applyFont="1" applyFill="1" applyBorder="1" applyAlignment="1">
      <alignment horizontal="right" wrapText="1"/>
    </xf>
    <xf numFmtId="9" fontId="2" fillId="24" borderId="0" xfId="0" applyNumberFormat="1" applyFont="1" applyFill="1" applyAlignment="1">
      <alignment/>
    </xf>
    <xf numFmtId="0" fontId="37" fillId="24" borderId="0" xfId="0" applyFont="1" applyFill="1" applyAlignment="1">
      <alignment/>
    </xf>
    <xf numFmtId="0" fontId="2" fillId="24" borderId="0" xfId="0" applyFont="1" applyFill="1" applyBorder="1" applyAlignment="1">
      <alignment horizontal="right" wrapText="1"/>
    </xf>
    <xf numFmtId="3" fontId="2" fillId="24" borderId="0" xfId="0" applyNumberFormat="1" applyFont="1" applyFill="1" applyBorder="1" applyAlignment="1">
      <alignment horizontal="right" wrapText="1"/>
    </xf>
    <xf numFmtId="3" fontId="2" fillId="24" borderId="0" xfId="0" applyNumberFormat="1" applyFont="1" applyFill="1" applyBorder="1" applyAlignment="1">
      <alignment horizontal="right"/>
    </xf>
    <xf numFmtId="2" fontId="2" fillId="24" borderId="0" xfId="0" applyNumberFormat="1" applyFont="1" applyFill="1" applyBorder="1" applyAlignment="1">
      <alignment horizontal="right"/>
    </xf>
    <xf numFmtId="177" fontId="2" fillId="24" borderId="0" xfId="0" applyNumberFormat="1" applyFont="1" applyFill="1" applyBorder="1" applyAlignment="1">
      <alignment horizontal="right"/>
    </xf>
    <xf numFmtId="0" fontId="9" fillId="24" borderId="11" xfId="0" applyFont="1" applyFill="1" applyBorder="1" applyAlignment="1">
      <alignment/>
    </xf>
    <xf numFmtId="180" fontId="2" fillId="24" borderId="0" xfId="0" applyNumberFormat="1" applyFont="1" applyFill="1" applyBorder="1" applyAlignment="1">
      <alignment/>
    </xf>
    <xf numFmtId="0" fontId="34" fillId="24" borderId="0" xfId="0" applyFont="1" applyFill="1" applyBorder="1" applyAlignment="1" applyProtection="1">
      <alignment horizontal="lef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horizontal="center" vertical="top" wrapText="1"/>
      <protection/>
    </xf>
    <xf numFmtId="0" fontId="2" fillId="24" borderId="0" xfId="0" applyFont="1" applyFill="1" applyBorder="1" applyAlignment="1" applyProtection="1">
      <alignment horizontal="center"/>
      <protection/>
    </xf>
    <xf numFmtId="178" fontId="2" fillId="24" borderId="0" xfId="0" applyNumberFormat="1" applyFont="1" applyFill="1" applyBorder="1" applyAlignment="1" applyProtection="1">
      <alignment horizontal="center" vertical="top"/>
      <protection/>
    </xf>
    <xf numFmtId="0" fontId="34" fillId="24" borderId="0" xfId="0" applyFont="1" applyFill="1" applyBorder="1" applyAlignment="1">
      <alignment horizontal="left"/>
    </xf>
    <xf numFmtId="0" fontId="34" fillId="24" borderId="0" xfId="0" applyFont="1" applyFill="1" applyBorder="1" applyAlignment="1">
      <alignment horizontal="center"/>
    </xf>
    <xf numFmtId="0" fontId="2" fillId="24" borderId="0" xfId="0" applyFont="1" applyFill="1" applyBorder="1" applyAlignment="1">
      <alignment horizontal="left" vertical="top" wrapText="1"/>
    </xf>
    <xf numFmtId="3" fontId="2" fillId="0" borderId="10" xfId="0" applyNumberFormat="1" applyFont="1" applyFill="1" applyBorder="1" applyAlignment="1">
      <alignment/>
    </xf>
    <xf numFmtId="0" fontId="31" fillId="24" borderId="11" xfId="0" applyFont="1" applyFill="1" applyBorder="1" applyAlignment="1">
      <alignment/>
    </xf>
    <xf numFmtId="0" fontId="2" fillId="26" borderId="10" xfId="0" applyFont="1" applyFill="1" applyBorder="1" applyAlignment="1">
      <alignment wrapText="1"/>
    </xf>
    <xf numFmtId="0" fontId="2" fillId="26" borderId="29" xfId="0" applyFont="1" applyFill="1" applyBorder="1" applyAlignment="1">
      <alignment/>
    </xf>
    <xf numFmtId="0" fontId="2" fillId="26" borderId="29" xfId="0" applyFont="1" applyFill="1" applyBorder="1" applyAlignment="1">
      <alignment horizontal="center"/>
    </xf>
    <xf numFmtId="3" fontId="2" fillId="26" borderId="29" xfId="0" applyNumberFormat="1" applyFont="1" applyFill="1" applyBorder="1" applyAlignment="1">
      <alignment horizontal="center"/>
    </xf>
    <xf numFmtId="191" fontId="2" fillId="24" borderId="29" xfId="0" applyNumberFormat="1" applyFont="1" applyFill="1" applyBorder="1" applyAlignment="1">
      <alignment/>
    </xf>
    <xf numFmtId="3" fontId="2" fillId="26" borderId="29" xfId="0" applyNumberFormat="1" applyFont="1" applyFill="1" applyBorder="1" applyAlignment="1">
      <alignment/>
    </xf>
    <xf numFmtId="177" fontId="9" fillId="24" borderId="29" xfId="0" applyNumberFormat="1" applyFont="1" applyFill="1" applyBorder="1" applyAlignment="1">
      <alignment/>
    </xf>
    <xf numFmtId="0" fontId="2" fillId="0" borderId="0" xfId="0" applyFont="1" applyBorder="1" applyAlignment="1">
      <alignment vertical="top" wrapText="1"/>
    </xf>
    <xf numFmtId="0" fontId="5" fillId="24" borderId="0" xfId="0" applyFont="1" applyFill="1" applyAlignment="1">
      <alignment/>
    </xf>
    <xf numFmtId="0" fontId="0" fillId="24" borderId="0" xfId="0" applyFont="1" applyFill="1" applyAlignment="1">
      <alignment/>
    </xf>
    <xf numFmtId="0" fontId="28" fillId="24" borderId="0" xfId="0" applyFont="1" applyFill="1" applyAlignment="1">
      <alignment/>
    </xf>
    <xf numFmtId="3" fontId="9" fillId="24" borderId="0" xfId="0" applyNumberFormat="1" applyFont="1" applyFill="1" applyBorder="1" applyAlignment="1">
      <alignment vertical="center"/>
    </xf>
    <xf numFmtId="0" fontId="9" fillId="24" borderId="0" xfId="0" applyFont="1" applyFill="1" applyAlignment="1">
      <alignment horizontal="right"/>
    </xf>
    <xf numFmtId="9" fontId="28" fillId="0" borderId="11" xfId="0" applyNumberFormat="1" applyFont="1" applyFill="1" applyBorder="1" applyAlignment="1">
      <alignment/>
    </xf>
    <xf numFmtId="3" fontId="2" fillId="26" borderId="10" xfId="0" applyNumberFormat="1" applyFont="1" applyFill="1" applyBorder="1" applyAlignment="1">
      <alignment/>
    </xf>
    <xf numFmtId="3" fontId="9" fillId="24" borderId="35" xfId="0" applyNumberFormat="1" applyFont="1" applyFill="1" applyBorder="1" applyAlignment="1">
      <alignment/>
    </xf>
    <xf numFmtId="4" fontId="2" fillId="26" borderId="10" xfId="0" applyNumberFormat="1" applyFont="1" applyFill="1" applyBorder="1" applyAlignment="1">
      <alignment/>
    </xf>
    <xf numFmtId="183" fontId="2" fillId="24" borderId="29" xfId="0" applyNumberFormat="1" applyFont="1" applyFill="1" applyBorder="1" applyAlignment="1">
      <alignment/>
    </xf>
    <xf numFmtId="4" fontId="2" fillId="24" borderId="29" xfId="0" applyNumberFormat="1" applyFont="1" applyFill="1" applyBorder="1" applyAlignment="1">
      <alignment/>
    </xf>
    <xf numFmtId="0" fontId="9" fillId="24" borderId="10" xfId="0" applyFont="1" applyFill="1" applyBorder="1" applyAlignment="1">
      <alignment wrapText="1"/>
    </xf>
    <xf numFmtId="0" fontId="9" fillId="24" borderId="0" xfId="0" applyFont="1" applyFill="1" applyBorder="1" applyAlignment="1">
      <alignment horizontal="center" wrapText="1"/>
    </xf>
    <xf numFmtId="183" fontId="2" fillId="5" borderId="10" xfId="0" applyNumberFormat="1" applyFont="1" applyFill="1" applyBorder="1" applyAlignment="1">
      <alignment/>
    </xf>
    <xf numFmtId="0" fontId="9" fillId="24" borderId="36" xfId="0" applyFont="1" applyFill="1" applyBorder="1" applyAlignment="1">
      <alignment horizontal="right"/>
    </xf>
    <xf numFmtId="0" fontId="9" fillId="0" borderId="0" xfId="0" applyFont="1" applyAlignment="1">
      <alignment wrapText="1"/>
    </xf>
    <xf numFmtId="0" fontId="9" fillId="0" borderId="12" xfId="0" applyFont="1" applyBorder="1" applyAlignment="1">
      <alignment/>
    </xf>
    <xf numFmtId="9" fontId="2" fillId="26" borderId="15" xfId="0" applyNumberFormat="1" applyFont="1" applyFill="1" applyBorder="1" applyAlignment="1">
      <alignment/>
    </xf>
    <xf numFmtId="9" fontId="2" fillId="26" borderId="34" xfId="0" applyNumberFormat="1" applyFont="1" applyFill="1" applyBorder="1" applyAlignment="1">
      <alignment/>
    </xf>
    <xf numFmtId="0" fontId="30" fillId="0" borderId="0" xfId="0" applyFont="1" applyFill="1" applyBorder="1" applyAlignment="1">
      <alignment horizontal="right"/>
    </xf>
    <xf numFmtId="9" fontId="2" fillId="0" borderId="0" xfId="0" applyNumberFormat="1" applyFont="1" applyFill="1" applyBorder="1" applyAlignment="1">
      <alignment/>
    </xf>
    <xf numFmtId="3" fontId="9" fillId="0" borderId="10" xfId="0" applyNumberFormat="1" applyFont="1" applyFill="1" applyBorder="1" applyAlignment="1">
      <alignment/>
    </xf>
    <xf numFmtId="0" fontId="9" fillId="0" borderId="0" xfId="0" applyFont="1" applyFill="1" applyBorder="1" applyAlignment="1">
      <alignment/>
    </xf>
    <xf numFmtId="172" fontId="2" fillId="26" borderId="10" xfId="0" applyNumberFormat="1" applyFont="1" applyFill="1" applyBorder="1" applyAlignment="1">
      <alignment/>
    </xf>
    <xf numFmtId="172" fontId="2" fillId="5" borderId="10" xfId="59" applyNumberFormat="1" applyFont="1" applyFill="1" applyBorder="1" applyAlignment="1">
      <alignment horizontal="right" wrapText="1"/>
    </xf>
    <xf numFmtId="9" fontId="2" fillId="26" borderId="10" xfId="59" applyFont="1" applyFill="1" applyBorder="1" applyAlignment="1">
      <alignment/>
    </xf>
    <xf numFmtId="9" fontId="2" fillId="26" borderId="10" xfId="59" applyFont="1" applyFill="1" applyBorder="1" applyAlignment="1">
      <alignment/>
    </xf>
    <xf numFmtId="0" fontId="2" fillId="0" borderId="12" xfId="0" applyFont="1" applyBorder="1" applyAlignment="1">
      <alignment/>
    </xf>
    <xf numFmtId="3" fontId="2" fillId="24" borderId="0" xfId="0" applyNumberFormat="1" applyFont="1" applyFill="1" applyBorder="1" applyAlignment="1">
      <alignment/>
    </xf>
    <xf numFmtId="0" fontId="34" fillId="25" borderId="10" xfId="0" applyFont="1" applyFill="1" applyBorder="1" applyAlignment="1">
      <alignment/>
    </xf>
    <xf numFmtId="0" fontId="34" fillId="25" borderId="10" xfId="0" applyFont="1" applyFill="1" applyBorder="1" applyAlignment="1">
      <alignment horizontal="right"/>
    </xf>
    <xf numFmtId="0" fontId="34" fillId="25" borderId="28" xfId="0" applyFont="1" applyFill="1" applyBorder="1" applyAlignment="1">
      <alignment/>
    </xf>
    <xf numFmtId="0" fontId="34" fillId="25" borderId="16" xfId="0" applyFont="1" applyFill="1" applyBorder="1" applyAlignment="1">
      <alignment/>
    </xf>
    <xf numFmtId="0" fontId="34" fillId="25" borderId="10" xfId="0" applyFont="1" applyFill="1" applyBorder="1" applyAlignment="1">
      <alignment horizontal="center" vertical="top" wrapText="1"/>
    </xf>
    <xf numFmtId="0" fontId="34" fillId="25" borderId="29" xfId="0" applyFont="1" applyFill="1" applyBorder="1" applyAlignment="1">
      <alignment/>
    </xf>
    <xf numFmtId="0" fontId="34" fillId="25" borderId="10" xfId="0" applyFont="1" applyFill="1" applyBorder="1" applyAlignment="1">
      <alignment/>
    </xf>
    <xf numFmtId="0" fontId="34" fillId="25" borderId="10" xfId="0" applyFont="1" applyFill="1" applyBorder="1" applyAlignment="1">
      <alignment horizontal="center" wrapText="1"/>
    </xf>
    <xf numFmtId="0" fontId="34" fillId="25" borderId="10" xfId="0" applyFont="1" applyFill="1" applyBorder="1" applyAlignment="1">
      <alignment horizontal="center"/>
    </xf>
    <xf numFmtId="0" fontId="2" fillId="27" borderId="0" xfId="0" applyFont="1" applyFill="1" applyAlignment="1">
      <alignment/>
    </xf>
    <xf numFmtId="0" fontId="34" fillId="27" borderId="0" xfId="0" applyFont="1" applyFill="1" applyBorder="1" applyAlignment="1">
      <alignment/>
    </xf>
    <xf numFmtId="0" fontId="33" fillId="27" borderId="0" xfId="0" applyFont="1" applyFill="1" applyAlignment="1">
      <alignment/>
    </xf>
    <xf numFmtId="0" fontId="33" fillId="27" borderId="0" xfId="0" applyFont="1" applyFill="1" applyAlignment="1">
      <alignment/>
    </xf>
    <xf numFmtId="0" fontId="2" fillId="27" borderId="0" xfId="0" applyFont="1" applyFill="1" applyBorder="1" applyAlignment="1">
      <alignment/>
    </xf>
    <xf numFmtId="0" fontId="34" fillId="25" borderId="13" xfId="0" applyFont="1" applyFill="1" applyBorder="1" applyAlignment="1">
      <alignment horizontal="right"/>
    </xf>
    <xf numFmtId="0" fontId="34" fillId="25" borderId="10" xfId="0" applyFont="1" applyFill="1" applyBorder="1" applyAlignment="1">
      <alignment horizontal="left" wrapText="1"/>
    </xf>
    <xf numFmtId="2" fontId="34" fillId="25" borderId="10" xfId="0" applyNumberFormat="1" applyFont="1" applyFill="1" applyBorder="1" applyAlignment="1">
      <alignment horizontal="center" wrapText="1"/>
    </xf>
    <xf numFmtId="0" fontId="34" fillId="27" borderId="0" xfId="0" applyFont="1" applyFill="1" applyAlignment="1">
      <alignment/>
    </xf>
    <xf numFmtId="0" fontId="34" fillId="25" borderId="14" xfId="0" applyFont="1" applyFill="1" applyBorder="1" applyAlignment="1">
      <alignment horizontal="right"/>
    </xf>
    <xf numFmtId="0" fontId="34" fillId="25" borderId="29" xfId="0" applyFont="1" applyFill="1" applyBorder="1" applyAlignment="1">
      <alignment horizontal="left" wrapText="1"/>
    </xf>
    <xf numFmtId="0" fontId="34" fillId="25" borderId="10" xfId="0" applyFont="1" applyFill="1" applyBorder="1" applyAlignment="1">
      <alignment horizontal="center" wrapText="1"/>
    </xf>
    <xf numFmtId="0" fontId="9" fillId="24" borderId="0" xfId="0" applyFont="1" applyFill="1" applyBorder="1" applyAlignment="1">
      <alignment/>
    </xf>
    <xf numFmtId="0" fontId="2" fillId="26" borderId="10" xfId="0" applyFont="1" applyFill="1" applyBorder="1" applyAlignment="1">
      <alignment/>
    </xf>
    <xf numFmtId="0" fontId="2" fillId="24" borderId="0" xfId="0" applyFont="1" applyFill="1" applyBorder="1" applyAlignment="1">
      <alignment vertical="top"/>
    </xf>
    <xf numFmtId="0" fontId="34" fillId="25" borderId="10" xfId="0" applyFont="1" applyFill="1" applyBorder="1" applyAlignment="1">
      <alignment horizontal="right"/>
    </xf>
    <xf numFmtId="3" fontId="2" fillId="24" borderId="10" xfId="0" applyNumberFormat="1" applyFont="1" applyFill="1" applyBorder="1" applyAlignment="1">
      <alignment/>
    </xf>
    <xf numFmtId="0" fontId="2" fillId="0" borderId="0" xfId="0" applyFont="1" applyBorder="1" applyAlignment="1">
      <alignment/>
    </xf>
    <xf numFmtId="0" fontId="9" fillId="0" borderId="0" xfId="0" applyFont="1" applyAlignment="1">
      <alignment/>
    </xf>
    <xf numFmtId="0" fontId="9" fillId="24" borderId="12" xfId="0" applyFont="1" applyFill="1" applyBorder="1" applyAlignment="1">
      <alignment horizontal="right"/>
    </xf>
    <xf numFmtId="3" fontId="9" fillId="24" borderId="10" xfId="0" applyNumberFormat="1" applyFont="1" applyFill="1" applyBorder="1" applyAlignment="1">
      <alignment horizontal="right"/>
    </xf>
    <xf numFmtId="0" fontId="0" fillId="0" borderId="0" xfId="0" applyFont="1" applyAlignment="1">
      <alignment/>
    </xf>
    <xf numFmtId="0" fontId="0" fillId="0" borderId="0" xfId="0" applyFont="1" applyAlignment="1">
      <alignment/>
    </xf>
    <xf numFmtId="4" fontId="2" fillId="5" borderId="10" xfId="0" applyNumberFormat="1" applyFont="1" applyFill="1" applyBorder="1" applyAlignment="1">
      <alignment/>
    </xf>
    <xf numFmtId="1" fontId="9" fillId="24" borderId="10" xfId="0" applyNumberFormat="1" applyFont="1" applyFill="1" applyBorder="1" applyAlignment="1">
      <alignment/>
    </xf>
    <xf numFmtId="191" fontId="9" fillId="24" borderId="0" xfId="0" applyNumberFormat="1" applyFont="1" applyFill="1" applyBorder="1" applyAlignment="1">
      <alignment horizontal="left" wrapText="1"/>
    </xf>
    <xf numFmtId="190" fontId="2" fillId="24" borderId="10" xfId="0" applyNumberFormat="1" applyFont="1" applyFill="1" applyBorder="1" applyAlignment="1">
      <alignment/>
    </xf>
    <xf numFmtId="190" fontId="2" fillId="24" borderId="11" xfId="0" applyNumberFormat="1" applyFont="1" applyFill="1" applyBorder="1" applyAlignment="1">
      <alignment/>
    </xf>
    <xf numFmtId="190" fontId="9" fillId="24" borderId="10" xfId="0" applyNumberFormat="1" applyFont="1" applyFill="1" applyBorder="1" applyAlignment="1">
      <alignment/>
    </xf>
    <xf numFmtId="0" fontId="9" fillId="24" borderId="0" xfId="0" applyFont="1" applyFill="1" applyAlignment="1">
      <alignment wrapText="1"/>
    </xf>
    <xf numFmtId="206" fontId="9" fillId="24" borderId="10" xfId="0" applyNumberFormat="1" applyFont="1" applyFill="1" applyBorder="1" applyAlignment="1">
      <alignment/>
    </xf>
    <xf numFmtId="206" fontId="9" fillId="24" borderId="10" xfId="0" applyNumberFormat="1" applyFont="1" applyFill="1" applyBorder="1" applyAlignment="1">
      <alignment horizontal="right"/>
    </xf>
    <xf numFmtId="0" fontId="9" fillId="24" borderId="0" xfId="0" applyFont="1" applyFill="1" applyBorder="1" applyAlignment="1">
      <alignment/>
    </xf>
    <xf numFmtId="0" fontId="33" fillId="27" borderId="0" xfId="0" applyFont="1" applyFill="1" applyBorder="1" applyAlignment="1">
      <alignment/>
    </xf>
    <xf numFmtId="0" fontId="2" fillId="0" borderId="0" xfId="0" applyFont="1" applyFill="1" applyAlignment="1">
      <alignment/>
    </xf>
    <xf numFmtId="0" fontId="9" fillId="0" borderId="10" xfId="0" applyFont="1" applyBorder="1" applyAlignment="1">
      <alignment/>
    </xf>
    <xf numFmtId="0" fontId="9" fillId="0" borderId="10" xfId="0" applyFont="1" applyBorder="1" applyAlignment="1">
      <alignment/>
    </xf>
    <xf numFmtId="0" fontId="9" fillId="0" borderId="10" xfId="0" applyFont="1" applyFill="1" applyBorder="1" applyAlignment="1">
      <alignment/>
    </xf>
    <xf numFmtId="0" fontId="2" fillId="0" borderId="10" xfId="0" applyFont="1" applyBorder="1" applyAlignment="1">
      <alignment/>
    </xf>
    <xf numFmtId="0" fontId="9" fillId="0" borderId="10" xfId="0" applyFont="1" applyBorder="1" applyAlignment="1">
      <alignment horizontal="center" wrapText="1"/>
    </xf>
    <xf numFmtId="0" fontId="9" fillId="0" borderId="0" xfId="0" applyFont="1" applyAlignment="1">
      <alignment horizontal="center" wrapText="1"/>
    </xf>
    <xf numFmtId="192" fontId="2" fillId="0" borderId="10" xfId="0" applyNumberFormat="1" applyFont="1" applyBorder="1" applyAlignment="1">
      <alignment/>
    </xf>
    <xf numFmtId="43" fontId="2" fillId="0" borderId="10" xfId="0" applyNumberFormat="1" applyFont="1" applyBorder="1" applyAlignment="1">
      <alignment/>
    </xf>
    <xf numFmtId="0" fontId="2" fillId="0" borderId="10" xfId="0" applyFont="1" applyBorder="1" applyAlignment="1">
      <alignment/>
    </xf>
    <xf numFmtId="0" fontId="2" fillId="24" borderId="10" xfId="0" applyFont="1" applyFill="1" applyBorder="1" applyAlignment="1" quotePrefix="1">
      <alignment vertical="center"/>
    </xf>
    <xf numFmtId="2" fontId="2" fillId="0" borderId="10" xfId="0" applyNumberFormat="1" applyFont="1" applyFill="1" applyBorder="1" applyAlignment="1">
      <alignment horizontal="center" vertical="center"/>
    </xf>
    <xf numFmtId="0" fontId="2" fillId="24" borderId="10" xfId="0" applyFont="1" applyFill="1" applyBorder="1" applyAlignment="1">
      <alignment horizontal="left" vertical="center"/>
    </xf>
    <xf numFmtId="0" fontId="2" fillId="24" borderId="0" xfId="0" applyFont="1" applyFill="1" applyAlignment="1">
      <alignment vertical="top" wrapText="1"/>
    </xf>
    <xf numFmtId="0" fontId="29" fillId="24" borderId="0" xfId="53" applyFont="1" applyFill="1" applyAlignment="1" applyProtection="1">
      <alignment vertical="top" wrapText="1"/>
      <protection/>
    </xf>
    <xf numFmtId="0" fontId="29" fillId="24" borderId="0" xfId="53" applyFont="1" applyFill="1" applyAlignment="1" applyProtection="1">
      <alignment horizontal="center" vertical="top" wrapText="1"/>
      <protection/>
    </xf>
    <xf numFmtId="3" fontId="2" fillId="0" borderId="10" xfId="0" applyNumberFormat="1" applyFont="1" applyFill="1" applyBorder="1" applyAlignment="1">
      <alignment horizontal="right"/>
    </xf>
    <xf numFmtId="3" fontId="2" fillId="0" borderId="0" xfId="0" applyNumberFormat="1" applyFont="1" applyFill="1" applyBorder="1" applyAlignment="1">
      <alignment horizontal="right"/>
    </xf>
    <xf numFmtId="0" fontId="2" fillId="24" borderId="10" xfId="0" applyFont="1" applyFill="1" applyBorder="1" applyAlignment="1">
      <alignment horizontal="center"/>
    </xf>
    <xf numFmtId="0" fontId="9" fillId="0" borderId="0" xfId="0" applyFont="1" applyFill="1" applyAlignment="1">
      <alignment/>
    </xf>
    <xf numFmtId="0" fontId="9" fillId="24" borderId="28" xfId="0" applyFont="1" applyFill="1" applyBorder="1" applyAlignment="1">
      <alignment wrapText="1"/>
    </xf>
    <xf numFmtId="0" fontId="2" fillId="24" borderId="28" xfId="0" applyFont="1" applyFill="1" applyBorder="1" applyAlignment="1">
      <alignment wrapText="1"/>
    </xf>
    <xf numFmtId="186" fontId="2" fillId="24" borderId="10" xfId="0" applyNumberFormat="1" applyFont="1" applyFill="1" applyBorder="1" applyAlignment="1">
      <alignment/>
    </xf>
    <xf numFmtId="0" fontId="2" fillId="0" borderId="28" xfId="0" applyFont="1" applyBorder="1" applyAlignment="1">
      <alignment/>
    </xf>
    <xf numFmtId="186" fontId="2" fillId="0" borderId="10" xfId="0" applyNumberFormat="1" applyFont="1" applyBorder="1" applyAlignment="1">
      <alignment/>
    </xf>
    <xf numFmtId="0" fontId="9" fillId="0" borderId="0" xfId="0" applyFont="1" applyBorder="1" applyAlignment="1">
      <alignment/>
    </xf>
    <xf numFmtId="0" fontId="9" fillId="0" borderId="10" xfId="0" applyFont="1" applyBorder="1" applyAlignment="1" quotePrefix="1">
      <alignment/>
    </xf>
    <xf numFmtId="0" fontId="2" fillId="0" borderId="10" xfId="0" applyFont="1" applyFill="1" applyBorder="1" applyAlignment="1">
      <alignment/>
    </xf>
    <xf numFmtId="186" fontId="2" fillId="0" borderId="10" xfId="0" applyNumberFormat="1" applyFont="1" applyFill="1" applyBorder="1" applyAlignment="1">
      <alignment horizontal="right"/>
    </xf>
    <xf numFmtId="0" fontId="2" fillId="0" borderId="0" xfId="0" applyFont="1" applyFill="1" applyBorder="1" applyAlignment="1">
      <alignment/>
    </xf>
    <xf numFmtId="181" fontId="2" fillId="0" borderId="10" xfId="0" applyNumberFormat="1" applyFont="1" applyFill="1" applyBorder="1" applyAlignment="1">
      <alignment horizontal="right"/>
    </xf>
    <xf numFmtId="178" fontId="2" fillId="0" borderId="10" xfId="0" applyNumberFormat="1" applyFont="1" applyFill="1" applyBorder="1" applyAlignment="1">
      <alignment horizontal="right"/>
    </xf>
    <xf numFmtId="2" fontId="2" fillId="0" borderId="10" xfId="0" applyNumberFormat="1" applyFont="1" applyBorder="1" applyAlignment="1">
      <alignment/>
    </xf>
    <xf numFmtId="0" fontId="2" fillId="0" borderId="10" xfId="0" applyFont="1" applyFill="1" applyBorder="1" applyAlignment="1">
      <alignment/>
    </xf>
    <xf numFmtId="1" fontId="2" fillId="0" borderId="15" xfId="0" applyNumberFormat="1" applyFont="1" applyBorder="1" applyAlignment="1">
      <alignment/>
    </xf>
    <xf numFmtId="1" fontId="2" fillId="0" borderId="10" xfId="0" applyNumberFormat="1" applyFont="1" applyBorder="1" applyAlignment="1">
      <alignment/>
    </xf>
    <xf numFmtId="0" fontId="9" fillId="0" borderId="10" xfId="0" applyFont="1" applyBorder="1" applyAlignment="1">
      <alignment vertical="top" wrapText="1"/>
    </xf>
    <xf numFmtId="3" fontId="2" fillId="0" borderId="10" xfId="0" applyNumberFormat="1" applyFont="1" applyBorder="1" applyAlignment="1">
      <alignment vertical="top" wrapText="1"/>
    </xf>
    <xf numFmtId="3" fontId="2" fillId="0" borderId="10" xfId="0" applyNumberFormat="1" applyFont="1" applyFill="1" applyBorder="1" applyAlignment="1">
      <alignment vertical="top" wrapText="1"/>
    </xf>
    <xf numFmtId="0" fontId="2" fillId="0" borderId="10" xfId="0" applyFont="1" applyFill="1" applyBorder="1" applyAlignment="1">
      <alignment vertical="top" wrapText="1"/>
    </xf>
    <xf numFmtId="0" fontId="9" fillId="0" borderId="29" xfId="0" applyFont="1" applyBorder="1" applyAlignment="1">
      <alignment horizontal="center" wrapText="1"/>
    </xf>
    <xf numFmtId="0" fontId="2" fillId="0" borderId="10" xfId="0" applyFont="1" applyBorder="1" applyAlignment="1">
      <alignment wrapText="1"/>
    </xf>
    <xf numFmtId="178" fontId="2" fillId="0" borderId="10" xfId="0" applyNumberFormat="1" applyFont="1" applyBorder="1" applyAlignment="1">
      <alignment/>
    </xf>
    <xf numFmtId="186" fontId="2" fillId="0" borderId="10" xfId="0" applyNumberFormat="1" applyFont="1" applyBorder="1" applyAlignment="1">
      <alignment wrapText="1"/>
    </xf>
    <xf numFmtId="1" fontId="2" fillId="0" borderId="10" xfId="0" applyNumberFormat="1" applyFont="1" applyFill="1" applyBorder="1" applyAlignment="1">
      <alignment/>
    </xf>
    <xf numFmtId="0" fontId="2" fillId="0" borderId="10" xfId="0" applyFont="1" applyFill="1" applyBorder="1" applyAlignment="1">
      <alignment horizontal="right" wrapText="1"/>
    </xf>
    <xf numFmtId="9" fontId="2" fillId="5" borderId="10" xfId="59" applyFont="1" applyFill="1" applyBorder="1" applyAlignment="1">
      <alignment horizontal="right" wrapText="1"/>
    </xf>
    <xf numFmtId="0" fontId="30" fillId="0" borderId="0" xfId="0" applyFont="1" applyFill="1" applyBorder="1" applyAlignment="1">
      <alignment horizontal="right" wrapText="1"/>
    </xf>
    <xf numFmtId="9" fontId="2" fillId="0" borderId="0" xfId="59" applyFont="1" applyFill="1" applyBorder="1" applyAlignment="1">
      <alignment horizontal="right" wrapText="1"/>
    </xf>
    <xf numFmtId="0" fontId="28" fillId="0" borderId="0" xfId="53" applyFont="1" applyFill="1" applyBorder="1" applyAlignment="1">
      <alignment/>
    </xf>
    <xf numFmtId="0" fontId="2" fillId="0" borderId="0" xfId="0" applyFont="1" applyFill="1" applyAlignment="1">
      <alignment horizontal="left" wrapText="1"/>
    </xf>
    <xf numFmtId="0" fontId="2" fillId="5" borderId="0" xfId="0" applyFont="1" applyFill="1" applyAlignment="1">
      <alignment horizontal="right" wrapText="1"/>
    </xf>
    <xf numFmtId="0" fontId="28" fillId="0" borderId="0" xfId="53" applyFont="1" applyFill="1" applyAlignment="1">
      <alignment/>
    </xf>
    <xf numFmtId="0" fontId="2" fillId="5" borderId="0" xfId="0" applyFont="1" applyFill="1" applyBorder="1" applyAlignment="1">
      <alignment horizontal="right"/>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28" fillId="0" borderId="0" xfId="53" applyFont="1" applyFill="1" applyBorder="1" applyAlignment="1">
      <alignment/>
    </xf>
    <xf numFmtId="2" fontId="2" fillId="0" borderId="13" xfId="0" applyNumberFormat="1" applyFont="1" applyBorder="1" applyAlignment="1">
      <alignment/>
    </xf>
    <xf numFmtId="186" fontId="2" fillId="0" borderId="13" xfId="0" applyNumberFormat="1" applyFont="1" applyBorder="1" applyAlignment="1">
      <alignment/>
    </xf>
    <xf numFmtId="0" fontId="9" fillId="0" borderId="37" xfId="0" applyFont="1" applyBorder="1" applyAlignment="1">
      <alignment/>
    </xf>
    <xf numFmtId="186" fontId="9" fillId="0" borderId="38" xfId="0" applyNumberFormat="1" applyFont="1" applyFill="1" applyBorder="1" applyAlignment="1">
      <alignment/>
    </xf>
    <xf numFmtId="9" fontId="2" fillId="0" borderId="0" xfId="0" applyNumberFormat="1" applyFont="1" applyAlignment="1">
      <alignment/>
    </xf>
    <xf numFmtId="0" fontId="30" fillId="0" borderId="0" xfId="0" applyFont="1" applyAlignment="1">
      <alignment/>
    </xf>
    <xf numFmtId="0" fontId="39" fillId="0" borderId="0" xfId="0" applyFont="1" applyAlignment="1">
      <alignment/>
    </xf>
    <xf numFmtId="0" fontId="2" fillId="24" borderId="28" xfId="0" applyFont="1" applyFill="1" applyBorder="1" applyAlignment="1">
      <alignment vertical="center" wrapText="1"/>
    </xf>
    <xf numFmtId="1" fontId="2" fillId="0" borderId="10" xfId="0" applyNumberFormat="1" applyFont="1" applyFill="1" applyBorder="1" applyAlignment="1">
      <alignment horizontal="right"/>
    </xf>
    <xf numFmtId="0" fontId="9" fillId="0" borderId="0" xfId="0" applyFont="1" applyFill="1" applyAlignment="1">
      <alignment/>
    </xf>
    <xf numFmtId="0" fontId="2" fillId="0" borderId="0" xfId="0" applyFont="1" applyFill="1" applyAlignment="1">
      <alignment/>
    </xf>
    <xf numFmtId="189" fontId="2" fillId="0" borderId="10" xfId="0" applyNumberFormat="1" applyFont="1" applyBorder="1" applyAlignment="1">
      <alignment/>
    </xf>
    <xf numFmtId="0" fontId="2" fillId="0" borderId="10" xfId="0" applyFont="1" applyBorder="1" applyAlignment="1">
      <alignment/>
    </xf>
    <xf numFmtId="2" fontId="2" fillId="0" borderId="10" xfId="0" applyNumberFormat="1" applyFont="1" applyBorder="1" applyAlignment="1">
      <alignment horizontal="right"/>
    </xf>
    <xf numFmtId="190" fontId="2" fillId="0" borderId="10" xfId="0" applyNumberFormat="1" applyFont="1" applyBorder="1" applyAlignment="1">
      <alignment/>
    </xf>
    <xf numFmtId="191" fontId="2" fillId="0" borderId="10" xfId="0" applyNumberFormat="1" applyFont="1" applyBorder="1" applyAlignment="1">
      <alignment/>
    </xf>
    <xf numFmtId="2" fontId="2" fillId="0" borderId="10" xfId="0" applyNumberFormat="1" applyFont="1" applyBorder="1" applyAlignment="1">
      <alignment/>
    </xf>
    <xf numFmtId="4" fontId="2" fillId="0" borderId="10" xfId="0" applyNumberFormat="1" applyFont="1" applyBorder="1" applyAlignment="1">
      <alignment/>
    </xf>
    <xf numFmtId="0" fontId="40" fillId="0" borderId="10" xfId="0" applyFont="1" applyBorder="1" applyAlignment="1">
      <alignment horizontal="right" vertical="center"/>
    </xf>
    <xf numFmtId="0" fontId="1" fillId="0" borderId="0" xfId="0" applyFont="1" applyAlignment="1">
      <alignment/>
    </xf>
    <xf numFmtId="0" fontId="0" fillId="0" borderId="0" xfId="0" applyFont="1" applyAlignment="1">
      <alignment/>
    </xf>
    <xf numFmtId="9" fontId="35" fillId="0" borderId="11" xfId="0" applyNumberFormat="1" applyFont="1" applyFill="1" applyBorder="1" applyAlignment="1">
      <alignment/>
    </xf>
    <xf numFmtId="0" fontId="28" fillId="24" borderId="0" xfId="0" applyFont="1" applyFill="1" applyAlignment="1">
      <alignment/>
    </xf>
    <xf numFmtId="0" fontId="42" fillId="24" borderId="0" xfId="0" applyFont="1" applyFill="1" applyBorder="1" applyAlignment="1">
      <alignment/>
    </xf>
    <xf numFmtId="0" fontId="0" fillId="24" borderId="0" xfId="0" applyFont="1" applyFill="1" applyBorder="1" applyAlignment="1">
      <alignment vertical="top" wrapText="1"/>
    </xf>
    <xf numFmtId="0" fontId="0" fillId="0" borderId="0" xfId="0" applyFont="1" applyAlignment="1">
      <alignment vertical="top" wrapText="1"/>
    </xf>
    <xf numFmtId="0" fontId="0" fillId="24" borderId="0" xfId="0" applyFont="1" applyFill="1" applyBorder="1" applyAlignment="1">
      <alignment/>
    </xf>
    <xf numFmtId="0" fontId="5" fillId="24"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vertical="top"/>
    </xf>
    <xf numFmtId="0" fontId="1" fillId="26" borderId="0" xfId="0" applyFont="1" applyFill="1" applyAlignment="1">
      <alignment/>
    </xf>
    <xf numFmtId="0" fontId="32" fillId="24" borderId="0" xfId="0" applyFont="1" applyFill="1" applyAlignment="1">
      <alignment/>
    </xf>
    <xf numFmtId="0" fontId="1" fillId="24" borderId="12" xfId="0" applyFont="1" applyFill="1" applyBorder="1" applyAlignment="1">
      <alignment/>
    </xf>
    <xf numFmtId="0" fontId="0" fillId="24" borderId="16" xfId="0" applyFont="1" applyFill="1" applyBorder="1" applyAlignment="1">
      <alignment/>
    </xf>
    <xf numFmtId="0" fontId="0" fillId="24" borderId="11" xfId="0" applyFont="1" applyFill="1" applyBorder="1" applyAlignment="1">
      <alignment/>
    </xf>
    <xf numFmtId="0" fontId="1" fillId="24" borderId="0" xfId="0" applyFont="1" applyFill="1" applyAlignment="1">
      <alignment/>
    </xf>
    <xf numFmtId="0" fontId="0" fillId="0" borderId="0" xfId="0" applyFont="1" applyAlignment="1">
      <alignment/>
    </xf>
    <xf numFmtId="186" fontId="2" fillId="5" borderId="29" xfId="0" applyNumberFormat="1" applyFont="1" applyFill="1" applyBorder="1" applyAlignment="1">
      <alignment/>
    </xf>
    <xf numFmtId="186" fontId="2" fillId="24" borderId="0" xfId="0" applyNumberFormat="1" applyFont="1" applyFill="1" applyAlignment="1">
      <alignment/>
    </xf>
    <xf numFmtId="0" fontId="34" fillId="27" borderId="0" xfId="0" applyFont="1" applyFill="1" applyAlignment="1">
      <alignment/>
    </xf>
    <xf numFmtId="0" fontId="29" fillId="24" borderId="0" xfId="53" applyFont="1" applyFill="1" applyBorder="1" applyAlignment="1" applyProtection="1">
      <alignment vertical="top" wrapText="1"/>
      <protection/>
    </xf>
    <xf numFmtId="0" fontId="2" fillId="24" borderId="10" xfId="0" applyNumberFormat="1" applyFont="1" applyFill="1" applyBorder="1" applyAlignment="1">
      <alignment vertical="center"/>
    </xf>
    <xf numFmtId="0" fontId="2" fillId="24" borderId="0" xfId="0" applyFont="1" applyFill="1" applyBorder="1" applyAlignment="1">
      <alignment vertical="top" wrapText="1"/>
    </xf>
    <xf numFmtId="0" fontId="2" fillId="0" borderId="0" xfId="0" applyFont="1" applyFill="1" applyBorder="1" applyAlignment="1">
      <alignment vertical="top" wrapText="1"/>
    </xf>
    <xf numFmtId="0" fontId="9" fillId="24" borderId="0" xfId="0" applyFont="1" applyFill="1" applyBorder="1" applyAlignment="1">
      <alignment horizontal="left" wrapText="1"/>
    </xf>
    <xf numFmtId="0" fontId="2" fillId="24" borderId="10" xfId="0" applyFont="1" applyFill="1" applyBorder="1" applyAlignment="1">
      <alignment wrapText="1"/>
    </xf>
    <xf numFmtId="191" fontId="9" fillId="0" borderId="0" xfId="0" applyNumberFormat="1" applyFont="1" applyFill="1" applyBorder="1" applyAlignment="1">
      <alignment/>
    </xf>
    <xf numFmtId="191" fontId="9" fillId="0" borderId="10" xfId="0" applyNumberFormat="1" applyFont="1" applyBorder="1" applyAlignment="1">
      <alignment/>
    </xf>
    <xf numFmtId="207" fontId="2" fillId="24" borderId="16" xfId="0" applyNumberFormat="1" applyFont="1" applyFill="1" applyBorder="1" applyAlignment="1">
      <alignment/>
    </xf>
    <xf numFmtId="207" fontId="2" fillId="8" borderId="16" xfId="0" applyNumberFormat="1" applyFont="1" applyFill="1" applyBorder="1" applyAlignment="1">
      <alignment/>
    </xf>
    <xf numFmtId="207" fontId="9" fillId="8" borderId="16" xfId="0" applyNumberFormat="1" applyFont="1" applyFill="1" applyBorder="1" applyAlignment="1">
      <alignment horizontal="right"/>
    </xf>
    <xf numFmtId="207" fontId="2" fillId="20" borderId="16" xfId="0" applyNumberFormat="1" applyFont="1" applyFill="1" applyBorder="1" applyAlignment="1">
      <alignment/>
    </xf>
    <xf numFmtId="207" fontId="9" fillId="8" borderId="29" xfId="0" applyNumberFormat="1" applyFont="1" applyFill="1" applyBorder="1" applyAlignment="1">
      <alignment horizontal="right"/>
    </xf>
    <xf numFmtId="207" fontId="2" fillId="24" borderId="0" xfId="0" applyNumberFormat="1" applyFont="1" applyFill="1" applyAlignment="1">
      <alignment/>
    </xf>
    <xf numFmtId="207" fontId="34" fillId="25" borderId="16" xfId="0" applyNumberFormat="1" applyFont="1" applyFill="1" applyBorder="1" applyAlignment="1">
      <alignment/>
    </xf>
    <xf numFmtId="207" fontId="34" fillId="25" borderId="29" xfId="0" applyNumberFormat="1" applyFont="1" applyFill="1" applyBorder="1" applyAlignment="1">
      <alignment/>
    </xf>
    <xf numFmtId="207" fontId="2" fillId="20" borderId="29" xfId="0" applyNumberFormat="1" applyFont="1" applyFill="1" applyBorder="1" applyAlignment="1">
      <alignment/>
    </xf>
    <xf numFmtId="207" fontId="2" fillId="24" borderId="29" xfId="0" applyNumberFormat="1" applyFont="1" applyFill="1" applyBorder="1" applyAlignment="1">
      <alignment/>
    </xf>
    <xf numFmtId="207" fontId="2" fillId="20" borderId="11" xfId="0" applyNumberFormat="1" applyFont="1" applyFill="1" applyBorder="1" applyAlignment="1">
      <alignment/>
    </xf>
    <xf numFmtId="207" fontId="2" fillId="20" borderId="34" xfId="0" applyNumberFormat="1" applyFont="1" applyFill="1" applyBorder="1" applyAlignment="1">
      <alignment/>
    </xf>
    <xf numFmtId="0" fontId="43" fillId="24" borderId="0" xfId="0" applyFont="1" applyFill="1" applyAlignment="1">
      <alignment/>
    </xf>
    <xf numFmtId="3" fontId="33" fillId="27" borderId="0" xfId="0" applyNumberFormat="1" applyFont="1" applyFill="1" applyBorder="1" applyAlignment="1">
      <alignment horizontal="right"/>
    </xf>
    <xf numFmtId="0" fontId="1" fillId="5" borderId="0" xfId="0" applyFont="1" applyFill="1" applyAlignment="1">
      <alignment/>
    </xf>
    <xf numFmtId="177" fontId="2" fillId="5" borderId="29" xfId="0" applyNumberFormat="1" applyFont="1" applyFill="1" applyBorder="1" applyAlignment="1">
      <alignment/>
    </xf>
    <xf numFmtId="0" fontId="34" fillId="25" borderId="29" xfId="0" applyFont="1" applyFill="1" applyBorder="1" applyAlignment="1">
      <alignment wrapText="1"/>
    </xf>
    <xf numFmtId="0" fontId="9" fillId="24" borderId="29" xfId="0" applyFont="1" applyFill="1" applyBorder="1" applyAlignment="1">
      <alignment/>
    </xf>
    <xf numFmtId="0" fontId="9" fillId="24" borderId="34" xfId="0" applyFont="1" applyFill="1" applyBorder="1" applyAlignment="1">
      <alignment/>
    </xf>
    <xf numFmtId="207" fontId="9" fillId="8" borderId="36" xfId="0" applyNumberFormat="1" applyFont="1" applyFill="1" applyBorder="1" applyAlignment="1">
      <alignment horizontal="right"/>
    </xf>
    <xf numFmtId="0" fontId="34" fillId="25" borderId="34" xfId="0" applyFont="1" applyFill="1" applyBorder="1" applyAlignment="1">
      <alignment/>
    </xf>
    <xf numFmtId="0" fontId="2" fillId="24" borderId="33" xfId="0" applyFont="1" applyFill="1" applyBorder="1" applyAlignment="1">
      <alignment/>
    </xf>
    <xf numFmtId="0" fontId="9" fillId="4" borderId="14" xfId="0" applyFont="1" applyFill="1" applyBorder="1" applyAlignment="1">
      <alignment vertical="top" wrapText="1"/>
    </xf>
    <xf numFmtId="0" fontId="34" fillId="25" borderId="29" xfId="0" applyFont="1" applyFill="1" applyBorder="1" applyAlignment="1">
      <alignment horizontal="center" wrapText="1"/>
    </xf>
    <xf numFmtId="0" fontId="2" fillId="8" borderId="14" xfId="0" applyFont="1" applyFill="1" applyBorder="1" applyAlignment="1">
      <alignment horizontal="center" vertical="top" wrapText="1"/>
    </xf>
    <xf numFmtId="0" fontId="2" fillId="4" borderId="14" xfId="0" applyFont="1" applyFill="1" applyBorder="1" applyAlignment="1">
      <alignment horizontal="center" vertical="top" wrapText="1"/>
    </xf>
    <xf numFmtId="0" fontId="9" fillId="8" borderId="13" xfId="0" applyFont="1" applyFill="1" applyBorder="1" applyAlignment="1">
      <alignment horizontal="left" vertical="top"/>
    </xf>
    <xf numFmtId="0" fontId="9" fillId="8" borderId="13" xfId="0" applyFont="1" applyFill="1" applyBorder="1" applyAlignment="1">
      <alignment vertical="top" wrapText="1"/>
    </xf>
    <xf numFmtId="0" fontId="2" fillId="8" borderId="13" xfId="0" applyFont="1" applyFill="1" applyBorder="1" applyAlignment="1">
      <alignment horizontal="center" vertical="top" wrapText="1"/>
    </xf>
    <xf numFmtId="0" fontId="29" fillId="8" borderId="13" xfId="53" applyFont="1" applyFill="1" applyBorder="1" applyAlignment="1">
      <alignment vertical="top"/>
    </xf>
    <xf numFmtId="0" fontId="9" fillId="4" borderId="15" xfId="0" applyFont="1" applyFill="1" applyBorder="1" applyAlignment="1">
      <alignment horizontal="left" vertical="top"/>
    </xf>
    <xf numFmtId="0" fontId="2" fillId="4" borderId="15" xfId="0" applyFont="1" applyFill="1" applyBorder="1" applyAlignment="1">
      <alignment vertical="top" wrapText="1"/>
    </xf>
    <xf numFmtId="0" fontId="29" fillId="8" borderId="15" xfId="53" applyFont="1" applyFill="1" applyBorder="1" applyAlignment="1">
      <alignment vertical="top"/>
    </xf>
    <xf numFmtId="0" fontId="2" fillId="8" borderId="13" xfId="0" applyFont="1" applyFill="1" applyBorder="1" applyAlignment="1">
      <alignment vertical="top" wrapText="1"/>
    </xf>
    <xf numFmtId="0" fontId="2" fillId="4" borderId="15" xfId="0" applyFont="1" applyFill="1" applyBorder="1" applyAlignment="1">
      <alignment horizontal="center" vertical="top" wrapText="1"/>
    </xf>
    <xf numFmtId="0" fontId="2" fillId="8" borderId="15" xfId="0" applyFont="1" applyFill="1" applyBorder="1" applyAlignment="1">
      <alignment horizontal="center" vertical="top" wrapText="1"/>
    </xf>
    <xf numFmtId="0" fontId="9" fillId="8" borderId="10" xfId="0" applyFont="1" applyFill="1" applyBorder="1" applyAlignment="1">
      <alignment horizontal="left" vertical="top"/>
    </xf>
    <xf numFmtId="0" fontId="9" fillId="8" borderId="10" xfId="0" applyFont="1" applyFill="1" applyBorder="1" applyAlignment="1">
      <alignment vertical="top" wrapText="1"/>
    </xf>
    <xf numFmtId="0" fontId="2" fillId="8" borderId="10" xfId="0" applyFont="1" applyFill="1" applyBorder="1" applyAlignment="1">
      <alignment horizontal="center" vertical="top" wrapText="1"/>
    </xf>
    <xf numFmtId="0" fontId="29" fillId="8" borderId="10" xfId="53" applyFont="1" applyFill="1" applyBorder="1" applyAlignment="1">
      <alignment vertical="top"/>
    </xf>
    <xf numFmtId="0" fontId="2" fillId="8" borderId="10" xfId="0" applyFont="1" applyFill="1" applyBorder="1" applyAlignment="1">
      <alignment vertical="top" wrapText="1"/>
    </xf>
    <xf numFmtId="0" fontId="29" fillId="4" borderId="15" xfId="53" applyFont="1" applyFill="1" applyBorder="1" applyAlignment="1">
      <alignment vertical="top"/>
    </xf>
    <xf numFmtId="0" fontId="9" fillId="8" borderId="14" xfId="0" applyFont="1" applyFill="1" applyBorder="1" applyAlignment="1">
      <alignment horizontal="left" vertical="top" wrapText="1"/>
    </xf>
    <xf numFmtId="0" fontId="2" fillId="8" borderId="14" xfId="0" applyFont="1" applyFill="1" applyBorder="1" applyAlignment="1" quotePrefix="1">
      <alignment horizontal="left" vertical="top" wrapText="1"/>
    </xf>
    <xf numFmtId="0" fontId="9" fillId="4" borderId="14"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8" borderId="13" xfId="0" applyFont="1" applyFill="1" applyBorder="1" applyAlignment="1">
      <alignment vertical="top" wrapText="1"/>
    </xf>
    <xf numFmtId="0" fontId="2" fillId="8" borderId="14" xfId="0" applyFont="1" applyFill="1" applyBorder="1" applyAlignment="1">
      <alignment vertical="top" wrapText="1"/>
    </xf>
    <xf numFmtId="0" fontId="34" fillId="25" borderId="13" xfId="0" applyFont="1" applyFill="1" applyBorder="1" applyAlignment="1">
      <alignment vertical="top"/>
    </xf>
    <xf numFmtId="0" fontId="9" fillId="4" borderId="15" xfId="0" applyFont="1" applyFill="1" applyBorder="1" applyAlignment="1">
      <alignment vertical="top" wrapText="1"/>
    </xf>
    <xf numFmtId="0" fontId="9" fillId="8" borderId="15" xfId="0" applyFont="1" applyFill="1" applyBorder="1" applyAlignment="1">
      <alignment vertical="top" wrapText="1"/>
    </xf>
    <xf numFmtId="206" fontId="9" fillId="24" borderId="10" xfId="0" applyNumberFormat="1" applyFont="1" applyFill="1" applyBorder="1" applyAlignment="1">
      <alignment/>
    </xf>
    <xf numFmtId="206" fontId="9" fillId="8" borderId="10" xfId="0" applyNumberFormat="1" applyFont="1" applyFill="1" applyBorder="1" applyAlignment="1">
      <alignment/>
    </xf>
    <xf numFmtId="206" fontId="9" fillId="8" borderId="29" xfId="0" applyNumberFormat="1" applyFont="1" applyFill="1" applyBorder="1" applyAlignment="1">
      <alignment/>
    </xf>
    <xf numFmtId="206" fontId="9" fillId="24" borderId="15" xfId="0" applyNumberFormat="1" applyFont="1" applyFill="1" applyBorder="1" applyAlignment="1">
      <alignment/>
    </xf>
    <xf numFmtId="0" fontId="35" fillId="24" borderId="0" xfId="0" applyFont="1" applyFill="1" applyAlignment="1">
      <alignment/>
    </xf>
    <xf numFmtId="0" fontId="28" fillId="24" borderId="0" xfId="0" applyFont="1" applyFill="1" applyAlignment="1">
      <alignment/>
    </xf>
    <xf numFmtId="0" fontId="2" fillId="0" borderId="10" xfId="0" applyFont="1" applyFill="1" applyBorder="1" applyAlignment="1">
      <alignment wrapText="1"/>
    </xf>
    <xf numFmtId="206" fontId="2" fillId="26" borderId="10" xfId="0" applyNumberFormat="1" applyFont="1" applyFill="1" applyBorder="1" applyAlignment="1">
      <alignment/>
    </xf>
    <xf numFmtId="206" fontId="2" fillId="0" borderId="10" xfId="0" applyNumberFormat="1" applyFont="1" applyFill="1" applyBorder="1" applyAlignment="1">
      <alignment/>
    </xf>
    <xf numFmtId="206" fontId="9" fillId="0" borderId="10" xfId="0" applyNumberFormat="1" applyFont="1" applyFill="1" applyBorder="1" applyAlignment="1">
      <alignment/>
    </xf>
    <xf numFmtId="0" fontId="9" fillId="0" borderId="0" xfId="0" applyFont="1" applyBorder="1" applyAlignment="1">
      <alignment horizontal="right"/>
    </xf>
    <xf numFmtId="205" fontId="9" fillId="24" borderId="10" xfId="0" applyNumberFormat="1" applyFont="1" applyFill="1" applyBorder="1" applyAlignment="1">
      <alignment/>
    </xf>
    <xf numFmtId="3" fontId="9" fillId="24" borderId="29" xfId="0" applyNumberFormat="1" applyFont="1" applyFill="1" applyBorder="1" applyAlignment="1">
      <alignment/>
    </xf>
    <xf numFmtId="0" fontId="9" fillId="24" borderId="29" xfId="0" applyFont="1" applyFill="1" applyBorder="1" applyAlignment="1">
      <alignment/>
    </xf>
    <xf numFmtId="0" fontId="9" fillId="24" borderId="10" xfId="0" applyFont="1" applyFill="1" applyBorder="1" applyAlignment="1">
      <alignment/>
    </xf>
    <xf numFmtId="0" fontId="9" fillId="4" borderId="13" xfId="0" applyFont="1" applyFill="1" applyBorder="1" applyAlignment="1">
      <alignment horizontal="left" vertical="top"/>
    </xf>
    <xf numFmtId="0" fontId="29" fillId="4" borderId="13" xfId="53" applyFont="1" applyFill="1" applyBorder="1" applyAlignment="1">
      <alignment vertical="top"/>
    </xf>
    <xf numFmtId="191" fontId="2" fillId="5" borderId="10" xfId="0" applyNumberFormat="1" applyFont="1" applyFill="1" applyBorder="1" applyAlignment="1">
      <alignment/>
    </xf>
    <xf numFmtId="4" fontId="2" fillId="24" borderId="0" xfId="0" applyNumberFormat="1" applyFont="1" applyFill="1" applyBorder="1" applyAlignment="1">
      <alignment/>
    </xf>
    <xf numFmtId="177" fontId="9" fillId="24" borderId="10" xfId="0" applyNumberFormat="1" applyFont="1" applyFill="1" applyBorder="1" applyAlignment="1">
      <alignment/>
    </xf>
    <xf numFmtId="177" fontId="9" fillId="24" borderId="15" xfId="0" applyNumberFormat="1" applyFont="1" applyFill="1" applyBorder="1" applyAlignment="1">
      <alignment/>
    </xf>
    <xf numFmtId="0" fontId="33" fillId="0" borderId="0" xfId="0" applyFont="1" applyFill="1" applyAlignment="1">
      <alignment/>
    </xf>
    <xf numFmtId="0" fontId="34" fillId="0" borderId="0" xfId="0" applyFont="1" applyFill="1" applyAlignment="1">
      <alignment/>
    </xf>
    <xf numFmtId="0" fontId="44" fillId="0" borderId="0" xfId="53" applyFont="1" applyFill="1" applyAlignment="1">
      <alignment/>
    </xf>
    <xf numFmtId="3" fontId="33" fillId="0" borderId="0" xfId="0" applyNumberFormat="1" applyFont="1" applyFill="1" applyBorder="1" applyAlignment="1">
      <alignment horizontal="right"/>
    </xf>
    <xf numFmtId="0" fontId="2" fillId="0" borderId="28" xfId="0" applyFont="1" applyFill="1" applyBorder="1" applyAlignment="1">
      <alignment/>
    </xf>
    <xf numFmtId="0" fontId="9" fillId="0" borderId="10" xfId="0" applyFont="1" applyFill="1" applyBorder="1" applyAlignment="1">
      <alignment horizontal="center" wrapText="1"/>
    </xf>
    <xf numFmtId="0" fontId="34" fillId="0" borderId="0" xfId="0" applyFont="1" applyFill="1" applyAlignment="1">
      <alignment/>
    </xf>
    <xf numFmtId="0" fontId="33" fillId="0" borderId="0" xfId="0" applyFont="1" applyFill="1" applyAlignment="1">
      <alignment/>
    </xf>
    <xf numFmtId="0" fontId="33" fillId="0" borderId="0" xfId="0" applyFont="1" applyFill="1" applyBorder="1" applyAlignment="1">
      <alignment/>
    </xf>
    <xf numFmtId="191" fontId="33" fillId="0" borderId="0" xfId="0" applyNumberFormat="1" applyFont="1" applyFill="1" applyAlignment="1">
      <alignment/>
    </xf>
    <xf numFmtId="0" fontId="34" fillId="25" borderId="10" xfId="0" applyFont="1" applyFill="1" applyBorder="1" applyAlignment="1">
      <alignment horizontal="center"/>
    </xf>
    <xf numFmtId="0" fontId="34" fillId="27" borderId="0" xfId="0" applyFont="1" applyFill="1" applyAlignment="1">
      <alignment/>
    </xf>
    <xf numFmtId="0" fontId="2" fillId="0" borderId="0" xfId="0" applyFont="1" applyFill="1" applyAlignment="1">
      <alignment vertical="top" wrapText="1"/>
    </xf>
    <xf numFmtId="0" fontId="2" fillId="0" borderId="0" xfId="53" applyFont="1" applyFill="1" applyAlignment="1" applyProtection="1">
      <alignment vertical="top" wrapText="1"/>
      <protection/>
    </xf>
    <xf numFmtId="0" fontId="29" fillId="0" borderId="0" xfId="53" applyFont="1" applyFill="1" applyAlignment="1" applyProtection="1">
      <alignment vertical="top" wrapText="1"/>
      <protection/>
    </xf>
    <xf numFmtId="0" fontId="29" fillId="0" borderId="0" xfId="53" applyFont="1" applyFill="1" applyAlignment="1" applyProtection="1">
      <alignment horizontal="center" vertical="top" wrapText="1"/>
      <protection/>
    </xf>
    <xf numFmtId="0" fontId="29" fillId="0" borderId="0" xfId="53" applyFont="1" applyFill="1" applyBorder="1" applyAlignment="1" applyProtection="1">
      <alignment vertical="top" wrapText="1"/>
      <protection/>
    </xf>
    <xf numFmtId="0" fontId="8" fillId="0" borderId="0" xfId="0" applyFont="1" applyFill="1" applyAlignment="1">
      <alignment horizontal="right" vertical="top" wrapText="1"/>
    </xf>
    <xf numFmtId="0" fontId="34" fillId="0" borderId="30" xfId="0" applyFont="1" applyFill="1" applyBorder="1" applyAlignment="1">
      <alignment horizontal="left"/>
    </xf>
    <xf numFmtId="0" fontId="33" fillId="0" borderId="11" xfId="0" applyFont="1" applyFill="1" applyBorder="1" applyAlignment="1">
      <alignment horizontal="left"/>
    </xf>
    <xf numFmtId="0" fontId="33" fillId="0" borderId="34" xfId="0" applyFont="1" applyFill="1" applyBorder="1" applyAlignment="1">
      <alignment horizontal="left"/>
    </xf>
    <xf numFmtId="0" fontId="34" fillId="27" borderId="0" xfId="0" applyFont="1" applyFill="1" applyBorder="1" applyAlignment="1">
      <alignment horizontal="left"/>
    </xf>
    <xf numFmtId="191" fontId="33" fillId="27" borderId="0" xfId="0" applyNumberFormat="1" applyFont="1" applyFill="1" applyBorder="1" applyAlignment="1">
      <alignment/>
    </xf>
    <xf numFmtId="0" fontId="34" fillId="0" borderId="0" xfId="0" applyFont="1" applyFill="1" applyBorder="1" applyAlignment="1">
      <alignment/>
    </xf>
    <xf numFmtId="0" fontId="34" fillId="0" borderId="0" xfId="0" applyFont="1" applyFill="1" applyBorder="1" applyAlignment="1">
      <alignment horizontal="left"/>
    </xf>
    <xf numFmtId="0" fontId="33" fillId="0" borderId="0" xfId="0" applyFont="1" applyFill="1" applyBorder="1" applyAlignment="1">
      <alignment horizontal="left"/>
    </xf>
    <xf numFmtId="0" fontId="44" fillId="0" borderId="0" xfId="53" applyFont="1" applyFill="1" applyBorder="1" applyAlignment="1">
      <alignment/>
    </xf>
    <xf numFmtId="191" fontId="33" fillId="0" borderId="0" xfId="0" applyNumberFormat="1" applyFont="1" applyFill="1" applyBorder="1" applyAlignment="1">
      <alignment/>
    </xf>
    <xf numFmtId="2" fontId="2" fillId="0" borderId="0" xfId="0" applyNumberFormat="1" applyFont="1" applyAlignment="1">
      <alignment/>
    </xf>
    <xf numFmtId="0" fontId="9" fillId="0" borderId="0" xfId="0" applyFont="1" applyAlignment="1">
      <alignment horizontal="left"/>
    </xf>
    <xf numFmtId="191" fontId="2" fillId="0" borderId="34" xfId="0" applyNumberFormat="1" applyFont="1" applyBorder="1" applyAlignment="1">
      <alignment/>
    </xf>
    <xf numFmtId="191" fontId="9" fillId="0" borderId="34" xfId="0" applyNumberFormat="1" applyFont="1" applyBorder="1" applyAlignment="1">
      <alignment/>
    </xf>
    <xf numFmtId="191" fontId="2" fillId="0" borderId="16" xfId="0" applyNumberFormat="1" applyFont="1" applyBorder="1" applyAlignment="1">
      <alignment/>
    </xf>
    <xf numFmtId="49" fontId="2" fillId="5" borderId="10" xfId="0" applyNumberFormat="1" applyFont="1" applyFill="1" applyBorder="1" applyAlignment="1">
      <alignment horizontal="left"/>
    </xf>
    <xf numFmtId="186" fontId="2" fillId="5" borderId="36" xfId="0" applyNumberFormat="1" applyFont="1" applyFill="1" applyBorder="1" applyAlignment="1">
      <alignment horizontal="center"/>
    </xf>
    <xf numFmtId="186" fontId="2" fillId="5" borderId="10" xfId="0" applyNumberFormat="1" applyFont="1" applyFill="1" applyBorder="1" applyAlignment="1">
      <alignment horizontal="center"/>
    </xf>
    <xf numFmtId="0" fontId="9" fillId="0" borderId="10" xfId="0" applyFont="1" applyFill="1" applyBorder="1" applyAlignment="1">
      <alignment horizontal="right" wrapText="1"/>
    </xf>
    <xf numFmtId="0" fontId="9" fillId="0" borderId="39" xfId="0" applyFont="1" applyFill="1" applyBorder="1" applyAlignment="1">
      <alignment horizontal="left"/>
    </xf>
    <xf numFmtId="0" fontId="2" fillId="0" borderId="10" xfId="0" applyFont="1" applyFill="1" applyBorder="1" applyAlignment="1">
      <alignment vertical="top" wrapText="1"/>
    </xf>
    <xf numFmtId="0" fontId="2" fillId="0" borderId="10" xfId="0" applyFont="1" applyFill="1" applyBorder="1" applyAlignment="1">
      <alignment/>
    </xf>
    <xf numFmtId="0" fontId="34" fillId="25" borderId="10" xfId="0" applyFont="1" applyFill="1" applyBorder="1" applyAlignment="1">
      <alignment horizontal="center" wrapText="1"/>
    </xf>
    <xf numFmtId="177" fontId="2" fillId="26" borderId="10" xfId="0" applyNumberFormat="1" applyFont="1" applyFill="1" applyBorder="1" applyAlignment="1" applyProtection="1">
      <alignment horizontal="center" vertical="center" wrapText="1"/>
      <protection/>
    </xf>
    <xf numFmtId="177" fontId="2" fillId="26" borderId="10" xfId="0" applyNumberFormat="1" applyFont="1" applyFill="1" applyBorder="1" applyAlignment="1" applyProtection="1">
      <alignment horizontal="center" vertical="center" wrapText="1"/>
      <protection locked="0"/>
    </xf>
    <xf numFmtId="177" fontId="2" fillId="21" borderId="10" xfId="0" applyNumberFormat="1" applyFont="1" applyFill="1" applyBorder="1" applyAlignment="1" applyProtection="1">
      <alignment horizontal="center" vertical="center" wrapText="1"/>
      <protection/>
    </xf>
    <xf numFmtId="177" fontId="2" fillId="21" borderId="10" xfId="0" applyNumberFormat="1" applyFont="1" applyFill="1" applyBorder="1" applyAlignment="1">
      <alignment horizontal="center" vertical="top" wrapText="1"/>
    </xf>
    <xf numFmtId="177" fontId="2" fillId="24" borderId="10" xfId="0" applyNumberFormat="1" applyFont="1" applyFill="1" applyBorder="1" applyAlignment="1">
      <alignment horizontal="center"/>
    </xf>
    <xf numFmtId="177" fontId="9" fillId="24" borderId="10" xfId="0" applyNumberFormat="1" applyFont="1" applyFill="1" applyBorder="1" applyAlignment="1">
      <alignment horizontal="center"/>
    </xf>
    <xf numFmtId="207" fontId="2" fillId="0" borderId="10" xfId="0" applyNumberFormat="1" applyFont="1" applyFill="1" applyBorder="1" applyAlignment="1">
      <alignment horizontal="center" vertical="top" wrapText="1"/>
    </xf>
    <xf numFmtId="207" fontId="2" fillId="0" borderId="10" xfId="0" applyNumberFormat="1" applyFont="1" applyFill="1" applyBorder="1" applyAlignment="1">
      <alignment horizontal="center"/>
    </xf>
    <xf numFmtId="207" fontId="2" fillId="20" borderId="10" xfId="0" applyNumberFormat="1" applyFont="1" applyFill="1" applyBorder="1" applyAlignment="1">
      <alignment horizontal="center" vertical="top" wrapText="1"/>
    </xf>
    <xf numFmtId="207" fontId="2" fillId="20" borderId="10" xfId="0" applyNumberFormat="1" applyFont="1" applyFill="1" applyBorder="1" applyAlignment="1">
      <alignment horizontal="center"/>
    </xf>
    <xf numFmtId="207" fontId="2" fillId="26" borderId="10" xfId="0" applyNumberFormat="1" applyFont="1" applyFill="1" applyBorder="1" applyAlignment="1">
      <alignment horizontal="center"/>
    </xf>
    <xf numFmtId="0" fontId="2" fillId="0" borderId="0" xfId="0" applyFont="1" applyFill="1" applyBorder="1" applyAlignment="1">
      <alignment vertical="top" wrapText="1"/>
    </xf>
    <xf numFmtId="9" fontId="9" fillId="26" borderId="10" xfId="0" applyNumberFormat="1" applyFont="1" applyFill="1" applyBorder="1" applyAlignment="1">
      <alignment horizontal="right"/>
    </xf>
    <xf numFmtId="0" fontId="9" fillId="0" borderId="0" xfId="0" applyFont="1" applyAlignment="1">
      <alignment horizontal="right"/>
    </xf>
    <xf numFmtId="9" fontId="9" fillId="26" borderId="10" xfId="0" applyNumberFormat="1" applyFont="1" applyFill="1" applyBorder="1" applyAlignment="1">
      <alignment horizontal="center"/>
    </xf>
    <xf numFmtId="0" fontId="9" fillId="24" borderId="0" xfId="0" applyFont="1" applyFill="1" applyAlignment="1">
      <alignment horizontal="right" wrapText="1"/>
    </xf>
    <xf numFmtId="9" fontId="9" fillId="26" borderId="10" xfId="0" applyNumberFormat="1" applyFont="1" applyFill="1" applyBorder="1" applyAlignment="1">
      <alignment wrapText="1"/>
    </xf>
    <xf numFmtId="0" fontId="9" fillId="24" borderId="0" xfId="0" applyFont="1" applyFill="1" applyAlignment="1">
      <alignment horizontal="right"/>
    </xf>
    <xf numFmtId="3" fontId="2" fillId="0" borderId="0" xfId="0" applyNumberFormat="1" applyFont="1" applyFill="1" applyBorder="1" applyAlignment="1">
      <alignment/>
    </xf>
    <xf numFmtId="0" fontId="2" fillId="0" borderId="0" xfId="0" applyFont="1" applyFill="1" applyBorder="1" applyAlignment="1">
      <alignment vertical="top"/>
    </xf>
    <xf numFmtId="0" fontId="0" fillId="0" borderId="0" xfId="0" applyFont="1" applyFill="1" applyBorder="1" applyAlignment="1">
      <alignment/>
    </xf>
    <xf numFmtId="0" fontId="9" fillId="0" borderId="0" xfId="0" applyFont="1" applyFill="1" applyBorder="1" applyAlignment="1">
      <alignment/>
    </xf>
    <xf numFmtId="0" fontId="34" fillId="0" borderId="0" xfId="0" applyFont="1" applyFill="1" applyBorder="1" applyAlignment="1">
      <alignment horizontal="center" wrapText="1"/>
    </xf>
    <xf numFmtId="0" fontId="2" fillId="26" borderId="29" xfId="0" applyFont="1" applyFill="1" applyBorder="1" applyAlignment="1">
      <alignment/>
    </xf>
    <xf numFmtId="205" fontId="2" fillId="0" borderId="29" xfId="0" applyNumberFormat="1" applyFont="1" applyFill="1" applyBorder="1" applyAlignment="1">
      <alignment/>
    </xf>
    <xf numFmtId="206" fontId="2" fillId="26" borderId="10" xfId="0" applyNumberFormat="1" applyFont="1" applyFill="1" applyBorder="1" applyAlignment="1">
      <alignment/>
    </xf>
    <xf numFmtId="206" fontId="9" fillId="0" borderId="10" xfId="0" applyNumberFormat="1" applyFont="1" applyBorder="1" applyAlignment="1">
      <alignment/>
    </xf>
    <xf numFmtId="208" fontId="2" fillId="24" borderId="0" xfId="0" applyNumberFormat="1" applyFont="1" applyFill="1" applyAlignment="1">
      <alignment/>
    </xf>
    <xf numFmtId="208" fontId="9" fillId="24" borderId="0" xfId="0" applyNumberFormat="1" applyFont="1" applyFill="1" applyAlignment="1">
      <alignment/>
    </xf>
    <xf numFmtId="206" fontId="9" fillId="24" borderId="0" xfId="0" applyNumberFormat="1" applyFont="1" applyFill="1" applyBorder="1" applyAlignment="1">
      <alignment horizontal="right"/>
    </xf>
    <xf numFmtId="206" fontId="9" fillId="24" borderId="36" xfId="0" applyNumberFormat="1" applyFont="1" applyFill="1" applyBorder="1" applyAlignment="1">
      <alignment/>
    </xf>
    <xf numFmtId="0" fontId="9" fillId="24" borderId="32" xfId="0" applyFont="1" applyFill="1" applyBorder="1" applyAlignment="1">
      <alignment/>
    </xf>
    <xf numFmtId="206" fontId="9" fillId="24" borderId="12" xfId="0" applyNumberFormat="1" applyFont="1" applyFill="1" applyBorder="1" applyAlignment="1">
      <alignment/>
    </xf>
    <xf numFmtId="206" fontId="9" fillId="24" borderId="34" xfId="0" applyNumberFormat="1" applyFont="1" applyFill="1" applyBorder="1" applyAlignment="1">
      <alignment horizontal="right"/>
    </xf>
    <xf numFmtId="0" fontId="28" fillId="24" borderId="0" xfId="0" applyFont="1" applyFill="1" applyAlignment="1">
      <alignment vertical="top" wrapText="1"/>
    </xf>
    <xf numFmtId="0" fontId="28" fillId="0" borderId="0" xfId="0" applyFont="1" applyAlignment="1">
      <alignment/>
    </xf>
    <xf numFmtId="43" fontId="2" fillId="0" borderId="0" xfId="0" applyNumberFormat="1" applyFont="1" applyAlignment="1">
      <alignment/>
    </xf>
    <xf numFmtId="0" fontId="2" fillId="26" borderId="31" xfId="0" applyFont="1" applyFill="1" applyBorder="1" applyAlignment="1">
      <alignment vertical="top" wrapText="1"/>
    </xf>
    <xf numFmtId="0" fontId="2" fillId="0" borderId="33" xfId="0" applyFont="1" applyBorder="1" applyAlignment="1">
      <alignment vertical="top" wrapText="1"/>
    </xf>
    <xf numFmtId="0" fontId="2" fillId="0" borderId="36" xfId="0" applyFont="1" applyBorder="1" applyAlignment="1">
      <alignment vertical="top" wrapText="1"/>
    </xf>
    <xf numFmtId="0" fontId="9" fillId="4" borderId="13" xfId="0" applyFont="1" applyFill="1" applyBorder="1" applyAlignment="1">
      <alignment horizontal="center" vertical="top" wrapText="1"/>
    </xf>
    <xf numFmtId="0" fontId="9" fillId="4" borderId="15" xfId="0" applyFont="1" applyFill="1" applyBorder="1" applyAlignment="1">
      <alignment horizontal="center" vertical="top" wrapText="1"/>
    </xf>
    <xf numFmtId="0" fontId="2" fillId="4" borderId="14"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13" xfId="0" applyFont="1" applyFill="1" applyBorder="1" applyAlignment="1">
      <alignment horizontal="center" vertical="top" wrapText="1"/>
    </xf>
    <xf numFmtId="0" fontId="2" fillId="4" borderId="15" xfId="0" applyFont="1" applyFill="1" applyBorder="1" applyAlignment="1">
      <alignment horizontal="center" vertical="top" wrapText="1"/>
    </xf>
    <xf numFmtId="0" fontId="9" fillId="8" borderId="14"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15" xfId="0" applyFont="1" applyFill="1" applyBorder="1" applyAlignment="1">
      <alignment horizontal="left" vertical="top" wrapText="1"/>
    </xf>
    <xf numFmtId="0" fontId="2" fillId="4" borderId="14" xfId="0" applyFont="1" applyFill="1" applyBorder="1" applyAlignment="1">
      <alignment horizontal="center" vertical="top" wrapText="1"/>
    </xf>
    <xf numFmtId="0" fontId="0" fillId="24" borderId="0" xfId="0" applyFont="1" applyFill="1" applyBorder="1" applyAlignment="1">
      <alignment horizontal="left" vertical="top" wrapText="1"/>
    </xf>
    <xf numFmtId="0" fontId="0" fillId="26" borderId="28" xfId="0" applyFont="1" applyFill="1" applyBorder="1" applyAlignment="1">
      <alignment/>
    </xf>
    <xf numFmtId="0" fontId="0" fillId="0" borderId="16" xfId="0" applyFont="1" applyBorder="1" applyAlignment="1">
      <alignment/>
    </xf>
    <xf numFmtId="0" fontId="0" fillId="0" borderId="29" xfId="0" applyFont="1" applyBorder="1" applyAlignment="1">
      <alignment/>
    </xf>
    <xf numFmtId="0" fontId="0" fillId="26" borderId="10" xfId="0" applyFont="1" applyFill="1" applyBorder="1" applyAlignment="1">
      <alignment/>
    </xf>
    <xf numFmtId="0" fontId="0" fillId="0" borderId="10" xfId="0" applyFont="1" applyBorder="1" applyAlignment="1">
      <alignment/>
    </xf>
    <xf numFmtId="0" fontId="9" fillId="4" borderId="14" xfId="0" applyFont="1" applyFill="1" applyBorder="1" applyAlignment="1">
      <alignment horizontal="left" vertical="top" wrapText="1"/>
    </xf>
    <xf numFmtId="0" fontId="2" fillId="8" borderId="13" xfId="0" applyFont="1" applyFill="1" applyBorder="1" applyAlignment="1">
      <alignment horizontal="center" vertical="top" wrapText="1"/>
    </xf>
    <xf numFmtId="0" fontId="2" fillId="8" borderId="15" xfId="0" applyFont="1" applyFill="1" applyBorder="1" applyAlignment="1">
      <alignment horizontal="center" vertical="top" wrapText="1"/>
    </xf>
    <xf numFmtId="0" fontId="2" fillId="8" borderId="14" xfId="0" applyFont="1" applyFill="1" applyBorder="1" applyAlignment="1">
      <alignment horizontal="center" vertical="top" wrapText="1"/>
    </xf>
    <xf numFmtId="0" fontId="2" fillId="8" borderId="13" xfId="0" applyFont="1" applyFill="1" applyBorder="1" applyAlignment="1" quotePrefix="1">
      <alignment horizontal="left" vertical="top" wrapText="1"/>
    </xf>
    <xf numFmtId="0" fontId="2" fillId="8" borderId="14" xfId="0" applyFont="1" applyFill="1" applyBorder="1" applyAlignment="1" quotePrefix="1">
      <alignment horizontal="left" vertical="top" wrapText="1"/>
    </xf>
    <xf numFmtId="0" fontId="9" fillId="8" borderId="13" xfId="0" applyFont="1" applyFill="1" applyBorder="1" applyAlignment="1">
      <alignment horizontal="left" vertical="top" wrapText="1"/>
    </xf>
    <xf numFmtId="0" fontId="2" fillId="0" borderId="32" xfId="0" applyFont="1" applyBorder="1" applyAlignment="1">
      <alignment vertical="top" wrapText="1"/>
    </xf>
    <xf numFmtId="0" fontId="2" fillId="0" borderId="0" xfId="0" applyFont="1" applyAlignment="1">
      <alignment vertical="top" wrapText="1"/>
    </xf>
    <xf numFmtId="0" fontId="2" fillId="0" borderId="12" xfId="0" applyFont="1" applyBorder="1" applyAlignment="1">
      <alignment vertical="top" wrapText="1"/>
    </xf>
    <xf numFmtId="0" fontId="2" fillId="0" borderId="30" xfId="0" applyFont="1" applyBorder="1" applyAlignment="1">
      <alignment vertical="top" wrapText="1"/>
    </xf>
    <xf numFmtId="0" fontId="2" fillId="0" borderId="11" xfId="0" applyFont="1" applyBorder="1" applyAlignment="1">
      <alignment vertical="top" wrapText="1"/>
    </xf>
    <xf numFmtId="0" fontId="2" fillId="0" borderId="34" xfId="0" applyFont="1" applyBorder="1" applyAlignment="1">
      <alignment vertical="top" wrapText="1"/>
    </xf>
    <xf numFmtId="208" fontId="2" fillId="0" borderId="31" xfId="0" applyNumberFormat="1" applyFont="1" applyFill="1" applyBorder="1" applyAlignment="1">
      <alignment horizontal="left" vertical="top"/>
    </xf>
    <xf numFmtId="208" fontId="2" fillId="0" borderId="33" xfId="0" applyNumberFormat="1" applyFont="1" applyFill="1" applyBorder="1" applyAlignment="1">
      <alignment horizontal="left" vertical="top"/>
    </xf>
    <xf numFmtId="208" fontId="2" fillId="0" borderId="36" xfId="0" applyNumberFormat="1" applyFont="1" applyFill="1" applyBorder="1" applyAlignment="1">
      <alignment horizontal="left" vertical="top"/>
    </xf>
    <xf numFmtId="208" fontId="2" fillId="0" borderId="32" xfId="0" applyNumberFormat="1" applyFont="1" applyFill="1" applyBorder="1" applyAlignment="1">
      <alignment horizontal="left" vertical="top"/>
    </xf>
    <xf numFmtId="208" fontId="2" fillId="0" borderId="0" xfId="0" applyNumberFormat="1" applyFont="1" applyFill="1" applyBorder="1" applyAlignment="1">
      <alignment horizontal="left" vertical="top"/>
    </xf>
    <xf numFmtId="208" fontId="2" fillId="0" borderId="12" xfId="0" applyNumberFormat="1" applyFont="1" applyFill="1" applyBorder="1" applyAlignment="1">
      <alignment horizontal="left" vertical="top"/>
    </xf>
    <xf numFmtId="208" fontId="2" fillId="0" borderId="30" xfId="0" applyNumberFormat="1" applyFont="1" applyFill="1" applyBorder="1" applyAlignment="1">
      <alignment horizontal="left" vertical="top"/>
    </xf>
    <xf numFmtId="208" fontId="2" fillId="0" borderId="11" xfId="0" applyNumberFormat="1" applyFont="1" applyFill="1" applyBorder="1" applyAlignment="1">
      <alignment horizontal="left" vertical="top"/>
    </xf>
    <xf numFmtId="208" fontId="2" fillId="0" borderId="34" xfId="0" applyNumberFormat="1" applyFont="1" applyFill="1" applyBorder="1" applyAlignment="1">
      <alignment horizontal="left" vertical="top"/>
    </xf>
    <xf numFmtId="0" fontId="32" fillId="24" borderId="0" xfId="0" applyFont="1" applyFill="1" applyAlignment="1">
      <alignment horizontal="center" wrapText="1"/>
    </xf>
    <xf numFmtId="0" fontId="34" fillId="25" borderId="40" xfId="0" applyFont="1" applyFill="1" applyBorder="1" applyAlignment="1">
      <alignment horizontal="center"/>
    </xf>
    <xf numFmtId="0" fontId="34" fillId="25" borderId="41" xfId="0" applyFont="1" applyFill="1" applyBorder="1" applyAlignment="1">
      <alignment horizontal="center"/>
    </xf>
    <xf numFmtId="208" fontId="2" fillId="0" borderId="31" xfId="0" applyNumberFormat="1" applyFont="1" applyFill="1" applyBorder="1" applyAlignment="1">
      <alignment horizontal="center" vertical="top"/>
    </xf>
    <xf numFmtId="208" fontId="2" fillId="0" borderId="33" xfId="0" applyNumberFormat="1" applyFont="1" applyFill="1" applyBorder="1" applyAlignment="1">
      <alignment horizontal="center" vertical="top"/>
    </xf>
    <xf numFmtId="208" fontId="2" fillId="0" borderId="36" xfId="0" applyNumberFormat="1" applyFont="1" applyFill="1" applyBorder="1" applyAlignment="1">
      <alignment horizontal="center" vertical="top"/>
    </xf>
    <xf numFmtId="208" fontId="2" fillId="0" borderId="32" xfId="0" applyNumberFormat="1" applyFont="1" applyFill="1" applyBorder="1" applyAlignment="1">
      <alignment horizontal="center" vertical="top"/>
    </xf>
    <xf numFmtId="208" fontId="2" fillId="0" borderId="0" xfId="0" applyNumberFormat="1" applyFont="1" applyFill="1" applyBorder="1" applyAlignment="1">
      <alignment horizontal="center" vertical="top"/>
    </xf>
    <xf numFmtId="208" fontId="2" fillId="0" borderId="12" xfId="0" applyNumberFormat="1" applyFont="1" applyFill="1" applyBorder="1" applyAlignment="1">
      <alignment horizontal="center" vertical="top"/>
    </xf>
    <xf numFmtId="208" fontId="2" fillId="0" borderId="30" xfId="0" applyNumberFormat="1" applyFont="1" applyFill="1" applyBorder="1" applyAlignment="1">
      <alignment horizontal="center" vertical="top"/>
    </xf>
    <xf numFmtId="208" fontId="2" fillId="0" borderId="11" xfId="0" applyNumberFormat="1" applyFont="1" applyFill="1" applyBorder="1" applyAlignment="1">
      <alignment horizontal="center" vertical="top"/>
    </xf>
    <xf numFmtId="208" fontId="2" fillId="0" borderId="34" xfId="0" applyNumberFormat="1" applyFont="1" applyFill="1" applyBorder="1" applyAlignment="1">
      <alignment horizontal="center" vertical="top"/>
    </xf>
    <xf numFmtId="0" fontId="2" fillId="26" borderId="31" xfId="0" applyFont="1" applyFill="1" applyBorder="1" applyAlignment="1">
      <alignment vertical="top" wrapText="1"/>
    </xf>
    <xf numFmtId="0" fontId="2" fillId="26" borderId="33" xfId="0" applyFont="1" applyFill="1" applyBorder="1" applyAlignment="1">
      <alignment vertical="top" wrapText="1"/>
    </xf>
    <xf numFmtId="0" fontId="2" fillId="26" borderId="36" xfId="0" applyFont="1" applyFill="1" applyBorder="1" applyAlignment="1">
      <alignment vertical="top" wrapText="1"/>
    </xf>
    <xf numFmtId="0" fontId="2" fillId="26" borderId="32" xfId="0" applyFont="1" applyFill="1" applyBorder="1" applyAlignment="1">
      <alignment vertical="top" wrapText="1"/>
    </xf>
    <xf numFmtId="0" fontId="2" fillId="26" borderId="0" xfId="0" applyFont="1" applyFill="1" applyBorder="1" applyAlignment="1">
      <alignment vertical="top" wrapText="1"/>
    </xf>
    <xf numFmtId="0" fontId="2" fillId="26" borderId="12" xfId="0" applyFont="1" applyFill="1" applyBorder="1" applyAlignment="1">
      <alignment vertical="top" wrapText="1"/>
    </xf>
    <xf numFmtId="0" fontId="2" fillId="26" borderId="30" xfId="0" applyFont="1" applyFill="1" applyBorder="1" applyAlignment="1">
      <alignment vertical="top" wrapText="1"/>
    </xf>
    <xf numFmtId="0" fontId="2" fillId="26" borderId="11" xfId="0" applyFont="1" applyFill="1" applyBorder="1" applyAlignment="1">
      <alignment vertical="top" wrapText="1"/>
    </xf>
    <xf numFmtId="0" fontId="2" fillId="26" borderId="34" xfId="0" applyFont="1" applyFill="1" applyBorder="1" applyAlignment="1">
      <alignment vertical="top" wrapText="1"/>
    </xf>
    <xf numFmtId="0" fontId="2" fillId="26" borderId="31" xfId="0" applyFont="1" applyFill="1" applyBorder="1" applyAlignment="1">
      <alignment horizontal="left" vertical="top" wrapText="1"/>
    </xf>
    <xf numFmtId="0" fontId="2" fillId="26" borderId="33" xfId="0" applyFont="1" applyFill="1" applyBorder="1" applyAlignment="1">
      <alignment horizontal="left" vertical="top" wrapText="1"/>
    </xf>
    <xf numFmtId="0" fontId="2" fillId="26" borderId="36" xfId="0" applyFont="1" applyFill="1" applyBorder="1" applyAlignment="1">
      <alignment horizontal="left" vertical="top" wrapText="1"/>
    </xf>
    <xf numFmtId="0" fontId="2" fillId="26" borderId="32" xfId="0" applyFont="1" applyFill="1" applyBorder="1" applyAlignment="1">
      <alignment horizontal="left" vertical="top" wrapText="1"/>
    </xf>
    <xf numFmtId="0" fontId="2" fillId="26" borderId="0" xfId="0" applyFont="1" applyFill="1" applyBorder="1" applyAlignment="1">
      <alignment horizontal="left" vertical="top" wrapText="1"/>
    </xf>
    <xf numFmtId="0" fontId="2" fillId="26" borderId="12" xfId="0" applyFont="1" applyFill="1" applyBorder="1" applyAlignment="1">
      <alignment horizontal="left" vertical="top" wrapText="1"/>
    </xf>
    <xf numFmtId="0" fontId="2" fillId="26" borderId="30" xfId="0" applyFont="1" applyFill="1" applyBorder="1" applyAlignment="1">
      <alignment horizontal="left" vertical="top" wrapText="1"/>
    </xf>
    <xf numFmtId="0" fontId="2" fillId="26" borderId="11" xfId="0" applyFont="1" applyFill="1" applyBorder="1" applyAlignment="1">
      <alignment horizontal="left" vertical="top" wrapText="1"/>
    </xf>
    <xf numFmtId="0" fontId="2" fillId="26" borderId="34" xfId="0" applyFont="1" applyFill="1" applyBorder="1" applyAlignment="1">
      <alignment horizontal="left" vertical="top" wrapText="1"/>
    </xf>
    <xf numFmtId="0" fontId="2" fillId="0" borderId="33" xfId="0" applyFont="1" applyBorder="1" applyAlignment="1">
      <alignment vertical="top" wrapText="1"/>
    </xf>
    <xf numFmtId="0" fontId="2" fillId="0" borderId="36" xfId="0" applyFont="1" applyBorder="1" applyAlignment="1">
      <alignment vertical="top" wrapText="1"/>
    </xf>
    <xf numFmtId="0" fontId="2" fillId="0" borderId="32" xfId="0" applyFont="1" applyBorder="1" applyAlignment="1">
      <alignment vertical="top" wrapText="1"/>
    </xf>
    <xf numFmtId="0" fontId="2" fillId="0" borderId="0" xfId="0" applyFont="1" applyAlignment="1">
      <alignment vertical="top" wrapText="1"/>
    </xf>
    <xf numFmtId="0" fontId="2" fillId="0" borderId="12" xfId="0" applyFont="1" applyBorder="1" applyAlignment="1">
      <alignment vertical="top" wrapText="1"/>
    </xf>
    <xf numFmtId="0" fontId="2" fillId="0" borderId="30" xfId="0" applyFont="1" applyBorder="1" applyAlignment="1">
      <alignment vertical="top" wrapText="1"/>
    </xf>
    <xf numFmtId="0" fontId="2" fillId="0" borderId="11" xfId="0" applyFont="1" applyBorder="1" applyAlignment="1">
      <alignment vertical="top" wrapText="1"/>
    </xf>
    <xf numFmtId="0" fontId="2" fillId="0" borderId="34" xfId="0" applyFont="1" applyBorder="1" applyAlignment="1">
      <alignment vertical="top" wrapText="1"/>
    </xf>
    <xf numFmtId="0" fontId="34" fillId="27" borderId="0" xfId="0" applyFont="1" applyFill="1" applyBorder="1" applyAlignment="1">
      <alignment horizontal="left"/>
    </xf>
    <xf numFmtId="0" fontId="33" fillId="27" borderId="0" xfId="0" applyFont="1" applyFill="1" applyAlignment="1">
      <alignment/>
    </xf>
    <xf numFmtId="0" fontId="2" fillId="26" borderId="0" xfId="0" applyFont="1" applyFill="1" applyAlignment="1">
      <alignment vertical="top" wrapText="1"/>
    </xf>
    <xf numFmtId="0" fontId="34" fillId="27" borderId="0" xfId="0" applyFont="1" applyFill="1" applyBorder="1" applyAlignment="1">
      <alignment/>
    </xf>
    <xf numFmtId="0" fontId="33" fillId="27" borderId="0" xfId="0" applyFont="1" applyFill="1" applyAlignment="1">
      <alignment/>
    </xf>
    <xf numFmtId="0" fontId="34" fillId="27" borderId="0" xfId="0" applyFont="1" applyFill="1" applyAlignment="1">
      <alignment/>
    </xf>
    <xf numFmtId="0" fontId="2" fillId="26" borderId="13" xfId="0" applyFont="1" applyFill="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26" borderId="14" xfId="0" applyFont="1" applyFill="1" applyBorder="1" applyAlignment="1">
      <alignment vertical="top" wrapText="1"/>
    </xf>
    <xf numFmtId="0" fontId="2" fillId="26" borderId="15" xfId="0" applyFont="1" applyFill="1" applyBorder="1" applyAlignment="1">
      <alignment vertical="top" wrapText="1"/>
    </xf>
    <xf numFmtId="0" fontId="2" fillId="0" borderId="0" xfId="0" applyFont="1" applyBorder="1" applyAlignment="1">
      <alignment vertical="top" wrapText="1"/>
    </xf>
    <xf numFmtId="0" fontId="2" fillId="26" borderId="31" xfId="0" applyFont="1" applyFill="1" applyBorder="1" applyAlignment="1">
      <alignment horizontal="center" vertical="top" wrapText="1"/>
    </xf>
    <xf numFmtId="0" fontId="2" fillId="26" borderId="33" xfId="0" applyFont="1" applyFill="1" applyBorder="1" applyAlignment="1">
      <alignment horizontal="center" vertical="top" wrapText="1"/>
    </xf>
    <xf numFmtId="0" fontId="2" fillId="26" borderId="36" xfId="0" applyFont="1" applyFill="1" applyBorder="1" applyAlignment="1">
      <alignment horizontal="center" vertical="top" wrapText="1"/>
    </xf>
    <xf numFmtId="0" fontId="2" fillId="26" borderId="32" xfId="0" applyFont="1" applyFill="1" applyBorder="1" applyAlignment="1">
      <alignment horizontal="center" vertical="top" wrapText="1"/>
    </xf>
    <xf numFmtId="0" fontId="2" fillId="26" borderId="0" xfId="0" applyFont="1" applyFill="1" applyBorder="1" applyAlignment="1">
      <alignment horizontal="center" vertical="top" wrapText="1"/>
    </xf>
    <xf numFmtId="0" fontId="2" fillId="26" borderId="12" xfId="0" applyFont="1" applyFill="1" applyBorder="1" applyAlignment="1">
      <alignment horizontal="center" vertical="top" wrapText="1"/>
    </xf>
    <xf numFmtId="0" fontId="2" fillId="26" borderId="30" xfId="0" applyFont="1" applyFill="1" applyBorder="1" applyAlignment="1">
      <alignment horizontal="center" vertical="top" wrapText="1"/>
    </xf>
    <xf numFmtId="0" fontId="2" fillId="26" borderId="11" xfId="0" applyFont="1" applyFill="1" applyBorder="1" applyAlignment="1">
      <alignment horizontal="center" vertical="top" wrapText="1"/>
    </xf>
    <xf numFmtId="0" fontId="2" fillId="26" borderId="34" xfId="0" applyFont="1" applyFill="1" applyBorder="1" applyAlignment="1">
      <alignment horizontal="center" vertical="top" wrapText="1"/>
    </xf>
    <xf numFmtId="0" fontId="2" fillId="26" borderId="10" xfId="0" applyFont="1" applyFill="1" applyBorder="1" applyAlignment="1">
      <alignment vertical="top" wrapText="1"/>
    </xf>
    <xf numFmtId="0" fontId="2" fillId="0" borderId="10" xfId="0" applyFont="1" applyBorder="1" applyAlignment="1">
      <alignment vertical="top" wrapText="1"/>
    </xf>
    <xf numFmtId="0" fontId="2" fillId="26" borderId="31" xfId="0" applyFont="1" applyFill="1" applyBorder="1" applyAlignment="1">
      <alignment horizontal="center" vertical="top"/>
    </xf>
    <xf numFmtId="0" fontId="2" fillId="26" borderId="33" xfId="0" applyFont="1" applyFill="1" applyBorder="1" applyAlignment="1">
      <alignment horizontal="center" vertical="top"/>
    </xf>
    <xf numFmtId="0" fontId="2" fillId="26" borderId="36" xfId="0" applyFont="1" applyFill="1" applyBorder="1" applyAlignment="1">
      <alignment horizontal="center" vertical="top"/>
    </xf>
    <xf numFmtId="0" fontId="2" fillId="26" borderId="30" xfId="0" applyFont="1" applyFill="1" applyBorder="1" applyAlignment="1">
      <alignment horizontal="center" vertical="top"/>
    </xf>
    <xf numFmtId="0" fontId="2" fillId="26" borderId="11" xfId="0" applyFont="1" applyFill="1" applyBorder="1" applyAlignment="1">
      <alignment horizontal="center" vertical="top"/>
    </xf>
    <xf numFmtId="0" fontId="2" fillId="26" borderId="34" xfId="0" applyFont="1" applyFill="1" applyBorder="1" applyAlignment="1">
      <alignment horizontal="center" vertical="top"/>
    </xf>
    <xf numFmtId="0" fontId="9" fillId="24" borderId="12" xfId="0" applyFont="1" applyFill="1" applyBorder="1" applyAlignment="1">
      <alignment wrapText="1"/>
    </xf>
    <xf numFmtId="0" fontId="2" fillId="0" borderId="10" xfId="0" applyFont="1" applyFill="1" applyBorder="1" applyAlignment="1">
      <alignment horizontal="left" vertical="top" wrapText="1"/>
    </xf>
    <xf numFmtId="0" fontId="2" fillId="26" borderId="31" xfId="0" applyFont="1" applyFill="1" applyBorder="1" applyAlignment="1">
      <alignment horizontal="left" vertical="top" wrapText="1"/>
    </xf>
    <xf numFmtId="0" fontId="2" fillId="26" borderId="33" xfId="0" applyFont="1" applyFill="1" applyBorder="1" applyAlignment="1">
      <alignment horizontal="left" vertical="top" wrapText="1"/>
    </xf>
    <xf numFmtId="0" fontId="2" fillId="26" borderId="36" xfId="0" applyFont="1" applyFill="1" applyBorder="1" applyAlignment="1">
      <alignment horizontal="left" vertical="top" wrapText="1"/>
    </xf>
    <xf numFmtId="0" fontId="2" fillId="26" borderId="32" xfId="0" applyFont="1" applyFill="1" applyBorder="1" applyAlignment="1">
      <alignment horizontal="left" vertical="top" wrapText="1"/>
    </xf>
    <xf numFmtId="0" fontId="2" fillId="26" borderId="0" xfId="0" applyFont="1" applyFill="1" applyBorder="1" applyAlignment="1">
      <alignment horizontal="left" vertical="top" wrapText="1"/>
    </xf>
    <xf numFmtId="0" fontId="2" fillId="26" borderId="12" xfId="0" applyFont="1" applyFill="1" applyBorder="1" applyAlignment="1">
      <alignment horizontal="left" vertical="top" wrapText="1"/>
    </xf>
    <xf numFmtId="0" fontId="2" fillId="26" borderId="30" xfId="0" applyFont="1" applyFill="1" applyBorder="1" applyAlignment="1">
      <alignment horizontal="left" vertical="top" wrapText="1"/>
    </xf>
    <xf numFmtId="0" fontId="2" fillId="26" borderId="11" xfId="0" applyFont="1" applyFill="1" applyBorder="1" applyAlignment="1">
      <alignment horizontal="left" vertical="top" wrapText="1"/>
    </xf>
    <xf numFmtId="0" fontId="2" fillId="26" borderId="34" xfId="0" applyFont="1" applyFill="1" applyBorder="1" applyAlignment="1">
      <alignment horizontal="left" vertical="top" wrapText="1"/>
    </xf>
    <xf numFmtId="0" fontId="34" fillId="25" borderId="13" xfId="0" applyFont="1" applyFill="1" applyBorder="1" applyAlignment="1">
      <alignment horizontal="center" vertical="center" wrapText="1"/>
    </xf>
    <xf numFmtId="0" fontId="34" fillId="25" borderId="14"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42" xfId="0" applyFont="1" applyFill="1" applyBorder="1" applyAlignment="1">
      <alignment horizontal="center" wrapText="1"/>
    </xf>
    <xf numFmtId="0" fontId="34" fillId="25" borderId="43" xfId="0" applyFont="1" applyFill="1" applyBorder="1" applyAlignment="1">
      <alignment horizontal="center" wrapText="1"/>
    </xf>
    <xf numFmtId="0" fontId="34" fillId="25" borderId="44" xfId="0" applyFont="1" applyFill="1" applyBorder="1" applyAlignment="1">
      <alignment horizontal="center" wrapText="1"/>
    </xf>
    <xf numFmtId="0" fontId="34" fillId="25" borderId="45" xfId="0" applyFont="1" applyFill="1" applyBorder="1" applyAlignment="1">
      <alignment horizontal="center" wrapText="1"/>
    </xf>
    <xf numFmtId="0" fontId="34" fillId="25" borderId="44" xfId="0" applyFont="1" applyFill="1" applyBorder="1" applyAlignment="1">
      <alignment horizontal="center" vertical="center" wrapText="1"/>
    </xf>
    <xf numFmtId="0" fontId="34" fillId="25" borderId="46" xfId="0" applyFont="1" applyFill="1" applyBorder="1" applyAlignment="1">
      <alignment horizontal="center" vertical="center" wrapText="1"/>
    </xf>
    <xf numFmtId="0" fontId="34" fillId="25" borderId="45" xfId="0" applyFont="1" applyFill="1" applyBorder="1" applyAlignment="1">
      <alignment horizontal="center" vertical="center" wrapText="1"/>
    </xf>
    <xf numFmtId="0" fontId="34" fillId="25" borderId="47" xfId="0" applyFont="1" applyFill="1" applyBorder="1" applyAlignment="1">
      <alignment horizontal="center" wrapText="1"/>
    </xf>
    <xf numFmtId="0" fontId="34" fillId="25" borderId="13" xfId="0" applyFont="1" applyFill="1" applyBorder="1" applyAlignment="1">
      <alignment horizontal="center" wrapText="1"/>
    </xf>
    <xf numFmtId="0" fontId="34" fillId="25" borderId="14" xfId="0" applyFont="1" applyFill="1" applyBorder="1" applyAlignment="1">
      <alignment horizontal="center" wrapText="1"/>
    </xf>
    <xf numFmtId="0" fontId="34" fillId="25" borderId="15" xfId="0" applyFont="1" applyFill="1" applyBorder="1" applyAlignment="1">
      <alignment horizontal="center" wrapText="1"/>
    </xf>
    <xf numFmtId="0" fontId="34" fillId="25" borderId="1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rgb="FF00FF00"/>
        </patternFill>
      </fill>
      <border/>
    </dxf>
    <dxf>
      <fill>
        <patternFill>
          <bgColor rgb="FFFF6600"/>
        </patternFill>
      </fill>
      <border/>
    </dxf>
    <dxf>
      <fill>
        <patternFill>
          <bgColor rgb="FFFF9900"/>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Carbon impact (SE's share)</a:t>
            </a:r>
          </a:p>
        </c:rich>
      </c:tx>
      <c:layout>
        <c:manualLayout>
          <c:xMode val="factor"/>
          <c:yMode val="factor"/>
          <c:x val="-0.04"/>
          <c:y val="0.02"/>
        </c:manualLayout>
      </c:layout>
      <c:spPr>
        <a:noFill/>
        <a:ln>
          <a:noFill/>
        </a:ln>
      </c:spPr>
    </c:title>
    <c:plotArea>
      <c:layout>
        <c:manualLayout>
          <c:xMode val="edge"/>
          <c:yMode val="edge"/>
          <c:x val="0.03625"/>
          <c:y val="0.17675"/>
          <c:w val="0.525"/>
          <c:h val="0.737"/>
        </c:manualLayout>
      </c:layout>
      <c:barChart>
        <c:barDir val="col"/>
        <c:grouping val="clustered"/>
        <c:varyColors val="0"/>
        <c:ser>
          <c:idx val="0"/>
          <c:order val="0"/>
          <c:tx>
            <c:strRef>
              <c:f>'RESULTS (SUMMARY)'!$B$7</c:f>
              <c:strCache>
                <c:ptCount val="1"/>
                <c:pt idx="0">
                  <c:v>PD - Direct impacts</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(SUMMARY)'!$C$7</c:f>
              <c:numCache>
                <c:ptCount val="1"/>
                <c:pt idx="0">
                  <c:v>0</c:v>
                </c:pt>
              </c:numCache>
            </c:numRef>
          </c:val>
        </c:ser>
        <c:ser>
          <c:idx val="1"/>
          <c:order val="1"/>
          <c:tx>
            <c:strRef>
              <c:f>'RESULTS (SUMMARY)'!$B$8</c:f>
              <c:strCache>
                <c:ptCount val="1"/>
                <c:pt idx="0">
                  <c:v>PD - Indirect impacts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(SUMMARY)'!$C$8</c:f>
              <c:numCache>
                <c:ptCount val="1"/>
                <c:pt idx="0">
                  <c:v>0</c:v>
                </c:pt>
              </c:numCache>
            </c:numRef>
          </c:val>
        </c:ser>
        <c:ser>
          <c:idx val="3"/>
          <c:order val="2"/>
          <c:tx>
            <c:strRef>
              <c:f>'RESULTS (SUMMARY)'!$B$13</c:f>
              <c:strCache>
                <c:ptCount val="1"/>
                <c:pt idx="0">
                  <c:v>LT - Direct &amp; Indirect impacts</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(SUMMARY)'!$C$13</c:f>
              <c:numCache>
                <c:ptCount val="1"/>
                <c:pt idx="0">
                  <c:v>0</c:v>
                </c:pt>
              </c:numCache>
            </c:numRef>
          </c:val>
        </c:ser>
        <c:ser>
          <c:idx val="4"/>
          <c:order val="3"/>
          <c:tx>
            <c:strRef>
              <c:f>'RESULTS (SUMMARY)'!$B$14</c:f>
              <c:strCache>
                <c:ptCount val="1"/>
                <c:pt idx="0">
                  <c:v>LT - Wider impacts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(SUMMARY)'!$C$14</c:f>
              <c:numCache>
                <c:ptCount val="1"/>
                <c:pt idx="0">
                  <c:v>0</c:v>
                </c:pt>
              </c:numCache>
            </c:numRef>
          </c:val>
        </c:ser>
        <c:axId val="55888472"/>
        <c:axId val="33234201"/>
      </c:barChart>
      <c:catAx>
        <c:axId val="55888472"/>
        <c:scaling>
          <c:orientation val="minMax"/>
        </c:scaling>
        <c:axPos val="b"/>
        <c:delete val="1"/>
        <c:majorTickMark val="out"/>
        <c:minorTickMark val="none"/>
        <c:tickLblPos val="nextTo"/>
        <c:crossAx val="33234201"/>
        <c:crosses val="autoZero"/>
        <c:auto val="1"/>
        <c:lblOffset val="100"/>
        <c:noMultiLvlLbl val="0"/>
      </c:catAx>
      <c:valAx>
        <c:axId val="33234201"/>
        <c:scaling>
          <c:orientation val="minMax"/>
        </c:scaling>
        <c:axPos val="l"/>
        <c:title>
          <c:tx>
            <c:rich>
              <a:bodyPr vert="horz" rot="-5400000" anchor="ctr"/>
              <a:lstStyle/>
              <a:p>
                <a:pPr algn="ctr">
                  <a:defRPr/>
                </a:pPr>
                <a:r>
                  <a:rPr lang="en-US" cap="none" sz="800" b="1" i="0" u="none" baseline="0">
                    <a:latin typeface="Arial"/>
                    <a:ea typeface="Arial"/>
                    <a:cs typeface="Arial"/>
                  </a:rPr>
                  <a:t>Total CO2e (Tonnes)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5888472"/>
        <c:crossesAt val="1"/>
        <c:crossBetween val="between"/>
        <c:dispUnits/>
      </c:valAx>
      <c:spPr>
        <a:solidFill>
          <a:srgbClr val="FFFFFF"/>
        </a:solidFill>
        <a:ln w="3175">
          <a:noFill/>
        </a:ln>
      </c:spPr>
    </c:plotArea>
    <c:legend>
      <c:legendPos val="r"/>
      <c:layout>
        <c:manualLayout>
          <c:xMode val="edge"/>
          <c:yMode val="edge"/>
          <c:x val="0.5755"/>
          <c:y val="0.24325"/>
          <c:w val="0.39175"/>
          <c:h val="0.58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carbon impacts</a:t>
            </a:r>
          </a:p>
        </c:rich>
      </c:tx>
      <c:layout>
        <c:manualLayout>
          <c:xMode val="factor"/>
          <c:yMode val="factor"/>
          <c:x val="-0.04"/>
          <c:y val="0.02"/>
        </c:manualLayout>
      </c:layout>
      <c:spPr>
        <a:noFill/>
        <a:ln>
          <a:noFill/>
        </a:ln>
      </c:spPr>
    </c:title>
    <c:plotArea>
      <c:layout>
        <c:manualLayout>
          <c:xMode val="edge"/>
          <c:yMode val="edge"/>
          <c:x val="0.036"/>
          <c:y val="0.18825"/>
          <c:w val="0.525"/>
          <c:h val="0.724"/>
        </c:manualLayout>
      </c:layout>
      <c:barChart>
        <c:barDir val="col"/>
        <c:grouping val="clustered"/>
        <c:varyColors val="0"/>
        <c:ser>
          <c:idx val="0"/>
          <c:order val="0"/>
          <c:tx>
            <c:strRef>
              <c:f>'RESULTS (SUMMARY)'!$B$25</c:f>
              <c:strCache>
                <c:ptCount val="1"/>
                <c:pt idx="0">
                  <c:v>PD - Direct impacts</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(SUMMARY)'!$C$25</c:f>
              <c:numCache>
                <c:ptCount val="1"/>
                <c:pt idx="0">
                  <c:v>0</c:v>
                </c:pt>
              </c:numCache>
            </c:numRef>
          </c:val>
        </c:ser>
        <c:ser>
          <c:idx val="1"/>
          <c:order val="1"/>
          <c:tx>
            <c:strRef>
              <c:f>'RESULTS (SUMMARY)'!$B$26</c:f>
              <c:strCache>
                <c:ptCount val="1"/>
                <c:pt idx="0">
                  <c:v>PD - Indirect impacts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(SUMMARY)'!$C$26</c:f>
              <c:numCache>
                <c:ptCount val="1"/>
                <c:pt idx="0">
                  <c:v>0</c:v>
                </c:pt>
              </c:numCache>
            </c:numRef>
          </c:val>
        </c:ser>
        <c:ser>
          <c:idx val="3"/>
          <c:order val="2"/>
          <c:tx>
            <c:strRef>
              <c:f>'RESULTS (SUMMARY)'!$B$31</c:f>
              <c:strCache>
                <c:ptCount val="1"/>
                <c:pt idx="0">
                  <c:v>LT - Direct &amp; Indirect impacts</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(SUMMARY)'!$C$31</c:f>
              <c:numCache>
                <c:ptCount val="1"/>
                <c:pt idx="0">
                  <c:v>0</c:v>
                </c:pt>
              </c:numCache>
            </c:numRef>
          </c:val>
        </c:ser>
        <c:ser>
          <c:idx val="4"/>
          <c:order val="3"/>
          <c:tx>
            <c:strRef>
              <c:f>'RESULTS (SUMMARY)'!$B$32</c:f>
              <c:strCache>
                <c:ptCount val="1"/>
                <c:pt idx="0">
                  <c:v>LT - Wider impacts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(SUMMARY)'!$C$32</c:f>
              <c:numCache>
                <c:ptCount val="1"/>
                <c:pt idx="0">
                  <c:v>0</c:v>
                </c:pt>
              </c:numCache>
            </c:numRef>
          </c:val>
        </c:ser>
        <c:axId val="30672354"/>
        <c:axId val="7615731"/>
      </c:barChart>
      <c:catAx>
        <c:axId val="30672354"/>
        <c:scaling>
          <c:orientation val="minMax"/>
        </c:scaling>
        <c:axPos val="b"/>
        <c:delete val="1"/>
        <c:majorTickMark val="out"/>
        <c:minorTickMark val="none"/>
        <c:tickLblPos val="nextTo"/>
        <c:crossAx val="7615731"/>
        <c:crosses val="autoZero"/>
        <c:auto val="1"/>
        <c:lblOffset val="100"/>
        <c:noMultiLvlLbl val="0"/>
      </c:catAx>
      <c:valAx>
        <c:axId val="7615731"/>
        <c:scaling>
          <c:orientation val="minMax"/>
        </c:scaling>
        <c:axPos val="l"/>
        <c:title>
          <c:tx>
            <c:rich>
              <a:bodyPr vert="horz" rot="-5400000" anchor="ctr"/>
              <a:lstStyle/>
              <a:p>
                <a:pPr algn="ctr">
                  <a:defRPr/>
                </a:pPr>
                <a:r>
                  <a:rPr lang="en-US" cap="none" sz="800" b="1" i="0" u="none" baseline="0">
                    <a:latin typeface="Arial"/>
                    <a:ea typeface="Arial"/>
                    <a:cs typeface="Arial"/>
                  </a:rPr>
                  <a:t>Total CO2e (Tonnes)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672354"/>
        <c:crossesAt val="1"/>
        <c:crossBetween val="between"/>
        <c:dispUnits/>
      </c:valAx>
      <c:spPr>
        <a:solidFill>
          <a:srgbClr val="FFFFFF"/>
        </a:solidFill>
        <a:ln w="3175">
          <a:noFill/>
        </a:ln>
      </c:spPr>
    </c:plotArea>
    <c:legend>
      <c:legendPos val="r"/>
      <c:layout>
        <c:manualLayout>
          <c:xMode val="edge"/>
          <c:yMode val="edge"/>
          <c:x val="0.57475"/>
          <c:y val="0.22925"/>
          <c:w val="0.39125"/>
          <c:h val="0.62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47625</xdr:rowOff>
    </xdr:from>
    <xdr:to>
      <xdr:col>2</xdr:col>
      <xdr:colOff>9525</xdr:colOff>
      <xdr:row>11</xdr:row>
      <xdr:rowOff>104775</xdr:rowOff>
    </xdr:to>
    <xdr:pic>
      <xdr:nvPicPr>
        <xdr:cNvPr id="1" name="Picture 2"/>
        <xdr:cNvPicPr preferRelativeResize="1">
          <a:picLocks noChangeAspect="1"/>
        </xdr:cNvPicPr>
      </xdr:nvPicPr>
      <xdr:blipFill>
        <a:blip r:embed="rId1"/>
        <a:stretch>
          <a:fillRect/>
        </a:stretch>
      </xdr:blipFill>
      <xdr:spPr>
        <a:xfrm>
          <a:off x="276225" y="47625"/>
          <a:ext cx="234315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685800</xdr:colOff>
      <xdr:row>2</xdr:row>
      <xdr:rowOff>0</xdr:rowOff>
    </xdr:from>
    <xdr:to>
      <xdr:col>13</xdr:col>
      <xdr:colOff>0</xdr:colOff>
      <xdr:row>18</xdr:row>
      <xdr:rowOff>114300</xdr:rowOff>
    </xdr:to>
    <xdr:graphicFrame>
      <xdr:nvGraphicFramePr>
        <xdr:cNvPr id="1" name="Chart 2"/>
        <xdr:cNvGraphicFramePr/>
      </xdr:nvGraphicFramePr>
      <xdr:xfrm>
        <a:off x="3876675" y="323850"/>
        <a:ext cx="5943600" cy="2514600"/>
      </xdr:xfrm>
      <a:graphic>
        <a:graphicData uri="http://schemas.openxmlformats.org/drawingml/2006/chart">
          <c:chart xmlns:c="http://schemas.openxmlformats.org/drawingml/2006/chart" r:id="rId1"/>
        </a:graphicData>
      </a:graphic>
    </xdr:graphicFrame>
    <xdr:clientData/>
  </xdr:twoCellAnchor>
  <xdr:twoCellAnchor>
    <xdr:from>
      <xdr:col>3</xdr:col>
      <xdr:colOff>685800</xdr:colOff>
      <xdr:row>20</xdr:row>
      <xdr:rowOff>114300</xdr:rowOff>
    </xdr:from>
    <xdr:to>
      <xdr:col>13</xdr:col>
      <xdr:colOff>9525</xdr:colOff>
      <xdr:row>37</xdr:row>
      <xdr:rowOff>0</xdr:rowOff>
    </xdr:to>
    <xdr:graphicFrame>
      <xdr:nvGraphicFramePr>
        <xdr:cNvPr id="2" name="Chart 5"/>
        <xdr:cNvGraphicFramePr/>
      </xdr:nvGraphicFramePr>
      <xdr:xfrm>
        <a:off x="3876675" y="3124200"/>
        <a:ext cx="5953125" cy="23717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22</xdr:row>
      <xdr:rowOff>0</xdr:rowOff>
    </xdr:from>
    <xdr:ext cx="76200" cy="200025"/>
    <xdr:sp>
      <xdr:nvSpPr>
        <xdr:cNvPr id="1" name="TextBox 7"/>
        <xdr:cNvSpPr txBox="1">
          <a:spLocks noChangeArrowheads="1"/>
        </xdr:cNvSpPr>
      </xdr:nvSpPr>
      <xdr:spPr>
        <a:xfrm>
          <a:off x="14697075" y="3609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514350</xdr:colOff>
      <xdr:row>22</xdr:row>
      <xdr:rowOff>0</xdr:rowOff>
    </xdr:from>
    <xdr:ext cx="76200" cy="200025"/>
    <xdr:sp>
      <xdr:nvSpPr>
        <xdr:cNvPr id="1" name="TextBox 2"/>
        <xdr:cNvSpPr txBox="1">
          <a:spLocks noChangeArrowheads="1"/>
        </xdr:cNvSpPr>
      </xdr:nvSpPr>
      <xdr:spPr>
        <a:xfrm>
          <a:off x="5762625" y="3590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542925</xdr:colOff>
      <xdr:row>15</xdr:row>
      <xdr:rowOff>0</xdr:rowOff>
    </xdr:from>
    <xdr:ext cx="76200" cy="200025"/>
    <xdr:sp>
      <xdr:nvSpPr>
        <xdr:cNvPr id="1" name="TextBox 44"/>
        <xdr:cNvSpPr txBox="1">
          <a:spLocks noChangeArrowheads="1"/>
        </xdr:cNvSpPr>
      </xdr:nvSpPr>
      <xdr:spPr>
        <a:xfrm>
          <a:off x="5495925" y="2447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542925</xdr:colOff>
      <xdr:row>18</xdr:row>
      <xdr:rowOff>0</xdr:rowOff>
    </xdr:from>
    <xdr:ext cx="76200" cy="200025"/>
    <xdr:sp>
      <xdr:nvSpPr>
        <xdr:cNvPr id="2" name="TextBox 47"/>
        <xdr:cNvSpPr txBox="1">
          <a:spLocks noChangeArrowheads="1"/>
        </xdr:cNvSpPr>
      </xdr:nvSpPr>
      <xdr:spPr>
        <a:xfrm>
          <a:off x="5495925" y="2876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542925</xdr:colOff>
      <xdr:row>15</xdr:row>
      <xdr:rowOff>0</xdr:rowOff>
    </xdr:from>
    <xdr:ext cx="76200" cy="200025"/>
    <xdr:sp>
      <xdr:nvSpPr>
        <xdr:cNvPr id="3" name="TextBox 48"/>
        <xdr:cNvSpPr txBox="1">
          <a:spLocks noChangeArrowheads="1"/>
        </xdr:cNvSpPr>
      </xdr:nvSpPr>
      <xdr:spPr>
        <a:xfrm>
          <a:off x="5495925" y="2447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542925</xdr:colOff>
      <xdr:row>15</xdr:row>
      <xdr:rowOff>0</xdr:rowOff>
    </xdr:from>
    <xdr:ext cx="76200" cy="200025"/>
    <xdr:sp>
      <xdr:nvSpPr>
        <xdr:cNvPr id="4" name="TextBox 49"/>
        <xdr:cNvSpPr txBox="1">
          <a:spLocks noChangeArrowheads="1"/>
        </xdr:cNvSpPr>
      </xdr:nvSpPr>
      <xdr:spPr>
        <a:xfrm>
          <a:off x="5495925" y="2447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16</xdr:row>
      <xdr:rowOff>0</xdr:rowOff>
    </xdr:from>
    <xdr:ext cx="76200" cy="200025"/>
    <xdr:sp>
      <xdr:nvSpPr>
        <xdr:cNvPr id="1" name="TextBox 1"/>
        <xdr:cNvSpPr txBox="1">
          <a:spLocks noChangeArrowheads="1"/>
        </xdr:cNvSpPr>
      </xdr:nvSpPr>
      <xdr:spPr>
        <a:xfrm>
          <a:off x="5276850" y="2590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619125</xdr:colOff>
      <xdr:row>13</xdr:row>
      <xdr:rowOff>0</xdr:rowOff>
    </xdr:from>
    <xdr:ext cx="76200" cy="200025"/>
    <xdr:sp>
      <xdr:nvSpPr>
        <xdr:cNvPr id="2" name="TextBox 2"/>
        <xdr:cNvSpPr txBox="1">
          <a:spLocks noChangeArrowheads="1"/>
        </xdr:cNvSpPr>
      </xdr:nvSpPr>
      <xdr:spPr>
        <a:xfrm>
          <a:off x="5276850" y="2162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619125</xdr:colOff>
      <xdr:row>13</xdr:row>
      <xdr:rowOff>0</xdr:rowOff>
    </xdr:from>
    <xdr:ext cx="76200" cy="200025"/>
    <xdr:sp>
      <xdr:nvSpPr>
        <xdr:cNvPr id="3" name="TextBox 3"/>
        <xdr:cNvSpPr txBox="1">
          <a:spLocks noChangeArrowheads="1"/>
        </xdr:cNvSpPr>
      </xdr:nvSpPr>
      <xdr:spPr>
        <a:xfrm>
          <a:off x="5276850" y="2162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619125</xdr:colOff>
      <xdr:row>13</xdr:row>
      <xdr:rowOff>0</xdr:rowOff>
    </xdr:from>
    <xdr:ext cx="76200" cy="200025"/>
    <xdr:sp>
      <xdr:nvSpPr>
        <xdr:cNvPr id="4" name="TextBox 4"/>
        <xdr:cNvSpPr txBox="1">
          <a:spLocks noChangeArrowheads="1"/>
        </xdr:cNvSpPr>
      </xdr:nvSpPr>
      <xdr:spPr>
        <a:xfrm>
          <a:off x="5276850" y="2162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15</xdr:row>
      <xdr:rowOff>0</xdr:rowOff>
    </xdr:from>
    <xdr:ext cx="76200" cy="200025"/>
    <xdr:sp>
      <xdr:nvSpPr>
        <xdr:cNvPr id="1" name="TextBox 4"/>
        <xdr:cNvSpPr txBox="1">
          <a:spLocks noChangeArrowheads="1"/>
        </xdr:cNvSpPr>
      </xdr:nvSpPr>
      <xdr:spPr>
        <a:xfrm>
          <a:off x="6629400" y="2447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15</xdr:row>
      <xdr:rowOff>0</xdr:rowOff>
    </xdr:from>
    <xdr:ext cx="76200" cy="200025"/>
    <xdr:sp>
      <xdr:nvSpPr>
        <xdr:cNvPr id="1" name="TextBox 36"/>
        <xdr:cNvSpPr txBox="1">
          <a:spLocks noChangeArrowheads="1"/>
        </xdr:cNvSpPr>
      </xdr:nvSpPr>
      <xdr:spPr>
        <a:xfrm>
          <a:off x="5038725" y="2447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828675</xdr:colOff>
      <xdr:row>13</xdr:row>
      <xdr:rowOff>0</xdr:rowOff>
    </xdr:from>
    <xdr:ext cx="76200" cy="200025"/>
    <xdr:sp>
      <xdr:nvSpPr>
        <xdr:cNvPr id="2" name="TextBox 37"/>
        <xdr:cNvSpPr txBox="1">
          <a:spLocks noChangeArrowheads="1"/>
        </xdr:cNvSpPr>
      </xdr:nvSpPr>
      <xdr:spPr>
        <a:xfrm>
          <a:off x="6867525" y="2162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828675</xdr:colOff>
      <xdr:row>13</xdr:row>
      <xdr:rowOff>0</xdr:rowOff>
    </xdr:from>
    <xdr:ext cx="76200" cy="200025"/>
    <xdr:sp>
      <xdr:nvSpPr>
        <xdr:cNvPr id="3" name="TextBox 38"/>
        <xdr:cNvSpPr txBox="1">
          <a:spLocks noChangeArrowheads="1"/>
        </xdr:cNvSpPr>
      </xdr:nvSpPr>
      <xdr:spPr>
        <a:xfrm>
          <a:off x="6867525" y="2162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828675</xdr:colOff>
      <xdr:row>13</xdr:row>
      <xdr:rowOff>0</xdr:rowOff>
    </xdr:from>
    <xdr:ext cx="76200" cy="200025"/>
    <xdr:sp>
      <xdr:nvSpPr>
        <xdr:cNvPr id="4" name="TextBox 39"/>
        <xdr:cNvSpPr txBox="1">
          <a:spLocks noChangeArrowheads="1"/>
        </xdr:cNvSpPr>
      </xdr:nvSpPr>
      <xdr:spPr>
        <a:xfrm>
          <a:off x="6867525" y="2162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ctive\Projects\11150-SE-Carbon%20Assessment%20Project\Live%20Work\Sample%20Project%20Calcs\Carbon%20Impact%20Model%20-%20KR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 GUIDE"/>
      <sheetName val="SCREENING"/>
      <sheetName val="INFRASTRUCTURE - DIRECT"/>
      <sheetName val="INFRASTRUCTURE - INDIRECT"/>
      <sheetName val="BUILDINGS - LT"/>
      <sheetName val="PD - EMPLOYEE ENERGY USE"/>
      <sheetName val="LT - EMPLOYEE ENERGY USE"/>
      <sheetName val="COMMUTING IMPACTS"/>
      <sheetName val="SE TRAVEL &amp; ACCOMODATION"/>
      <sheetName val="EVENTS"/>
      <sheetName val="INDUSTRIAL PROCESS"/>
      <sheetName val="TECHNOLOGY DEVELOPMENT"/>
      <sheetName val="TOURISM"/>
      <sheetName val="TURNOVER"/>
      <sheetName val="CALCULATIONS"/>
      <sheetName val="ASSUMPTIONS"/>
      <sheetName val="CARBON ASSESSMENT LITE"/>
      <sheetName val="DROP-DOWN MENU"/>
      <sheetName val="DEFRA - FUEL CONVERSION FACTORS"/>
      <sheetName val="EMISSIONS FACTORS"/>
      <sheetName val="DEFRA - PASSENGER TRANSPORT"/>
      <sheetName val="DEFRA - ELECTRICITY FACTORS"/>
      <sheetName val="ENERGY CONSUMPTION PER EMPLOYEE"/>
      <sheetName val="DEFRA -UNIT CONVERSIONS"/>
      <sheetName val="Emission Factors"/>
    </sheetNames>
    <sheetDataSet>
      <sheetData sheetId="19">
        <row r="127">
          <cell r="A127" t="str">
            <v>Carbon Dioxide</v>
          </cell>
        </row>
        <row r="128">
          <cell r="A128" t="str">
            <v>Methane</v>
          </cell>
        </row>
        <row r="129">
          <cell r="A129" t="str">
            <v>Nitrous Oxide</v>
          </cell>
        </row>
        <row r="130">
          <cell r="A130" t="str">
            <v>HFC-23</v>
          </cell>
        </row>
        <row r="131">
          <cell r="A131" t="str">
            <v>HFC-32</v>
          </cell>
        </row>
        <row r="132">
          <cell r="A132" t="str">
            <v>HFC-41</v>
          </cell>
        </row>
        <row r="133">
          <cell r="A133" t="str">
            <v>HFC-125</v>
          </cell>
        </row>
        <row r="134">
          <cell r="A134" t="str">
            <v>HFC-134</v>
          </cell>
        </row>
        <row r="135">
          <cell r="A135" t="str">
            <v>HFC-134a</v>
          </cell>
        </row>
        <row r="136">
          <cell r="A136" t="str">
            <v>HFC-143</v>
          </cell>
        </row>
        <row r="137">
          <cell r="A137" t="str">
            <v>HFC-143a</v>
          </cell>
        </row>
        <row r="138">
          <cell r="A138" t="str">
            <v>HFC-152a</v>
          </cell>
        </row>
        <row r="139">
          <cell r="A139" t="str">
            <v>HFC-227ea</v>
          </cell>
        </row>
        <row r="140">
          <cell r="A140" t="str">
            <v>HFC-236fa</v>
          </cell>
        </row>
        <row r="141">
          <cell r="A141" t="str">
            <v>HFC-245fa</v>
          </cell>
        </row>
        <row r="142">
          <cell r="A142" t="str">
            <v>HFC-43-I0mee</v>
          </cell>
        </row>
        <row r="143">
          <cell r="A143" t="str">
            <v>Perfluoromethane (PFC-14)</v>
          </cell>
        </row>
        <row r="144">
          <cell r="A144" t="str">
            <v>Perfluoroethane (PFC-116)</v>
          </cell>
        </row>
        <row r="145">
          <cell r="A145" t="str">
            <v>Perfluoropropane (PFC-218)</v>
          </cell>
        </row>
        <row r="146">
          <cell r="A146" t="str">
            <v>Perfluorocyclobutane (PFC-318)</v>
          </cell>
        </row>
        <row r="147">
          <cell r="A147" t="str">
            <v>Perfluorobutane (PFC-3-1-10)</v>
          </cell>
        </row>
        <row r="148">
          <cell r="A148" t="str">
            <v>Perfluoropentane (PFC-4-1-12)</v>
          </cell>
        </row>
        <row r="149">
          <cell r="A149" t="str">
            <v>Perfluorohexane (PFC-5-1-14)</v>
          </cell>
        </row>
        <row r="150">
          <cell r="A150" t="str">
            <v>Sulphur hexafluoride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censa.org.uk/" TargetMode="External" /><Relationship Id="rId2" Type="http://schemas.openxmlformats.org/officeDocument/2006/relationships/hyperlink" Target="http://www.scotland.gov.uk/Topics/Statistics/Browse/Transport-Travel/TablesPublications/DataTravelDiary2008" TargetMode="External" /><Relationship Id="rId3" Type="http://schemas.openxmlformats.org/officeDocument/2006/relationships/hyperlink" Target="http://www.scotland.gov.uk/Topics/Statistics/Browse/Transport-Travel/TablesPublications/DataTravelDiary2008" TargetMode="External" /><Relationship Id="rId4" Type="http://schemas.openxmlformats.org/officeDocument/2006/relationships/hyperlink" Target="http://www.defra.gov.uk/environment/business/reporting/conversion-factors.htm" TargetMode="External" /><Relationship Id="rId5" Type="http://schemas.openxmlformats.org/officeDocument/2006/relationships/hyperlink" Target="http://www.defra.gov.uk/environment/business/reporting/conversion-factors.htmhttp://sutour.ier.uni-stuttgart.de/englisch/downloads/sutour_lores_en.pdf.http://www.berr.gov.uk/files/file11250.pdf.No%20link%20available" TargetMode="External" /><Relationship Id="rId6" Type="http://schemas.openxmlformats.org/officeDocument/2006/relationships/hyperlink" Target="http://www.defra.gov.uk/environment/business/reporting/conversion-factors.htm" TargetMode="External" /><Relationship Id="rId7" Type="http://schemas.openxmlformats.org/officeDocument/2006/relationships/hyperlink" Target="http://www.defra.gov.uk/environment/business/reporting/conversion-factors.htm" TargetMode="External" /><Relationship Id="rId8" Type="http://schemas.openxmlformats.org/officeDocument/2006/relationships/hyperlink" Target="http://www.environment-agency.gov.uk/business/sectors/37543.aspx" TargetMode="External" /><Relationship Id="rId9" Type="http://schemas.openxmlformats.org/officeDocument/2006/relationships/hyperlink" Target="http://www.environment-agency.gov.uk/business/sectors/37543.aspx" TargetMode="External" /><Relationship Id="rId10" Type="http://schemas.openxmlformats.org/officeDocument/2006/relationships/hyperlink" Target="http://www.environment-agency.gov.uk/business/sectors/37543.aspx" TargetMode="External" /><Relationship Id="rId11" Type="http://schemas.openxmlformats.org/officeDocument/2006/relationships/hyperlink" Target="http://www.defra.gov.uk/environment/business/reporting/conversion-factors.htm" TargetMode="External" /><Relationship Id="rId12" Type="http://schemas.openxmlformats.org/officeDocument/2006/relationships/hyperlink" Target="http://www.cooperatives-uk.coop/live/images/cme_resources/Users/Nick%20Carbon/industrial-guide.pdfNo%20link%20available" TargetMode="External" /><Relationship Id="rId13" Type="http://schemas.openxmlformats.org/officeDocument/2006/relationships/hyperlink" Target="http://www.cooperatives-uk.coop/live/images/cme_resources/Users/Nick%20Carbon/industrial-guide.pdf" TargetMode="External" /><Relationship Id="rId14" Type="http://schemas.openxmlformats.org/officeDocument/2006/relationships/hyperlink" Target="http://www.defra.gov.uk/environment/business/reporting/conversion-factors.htmhttp://www.scotland.gov.uk/Publications/2009/09/11094846/0" TargetMode="External" /><Relationship Id="rId15" Type="http://schemas.openxmlformats.org/officeDocument/2006/relationships/hyperlink" Target="http://sutour.ier.uni-stuttgart.de/englisch/downloads/sutour_lores_en.pdf.http://www.berr.gov.uk/files/file11250.pdfhttp://www.berr.gov.uk/files/file20328.pdfhttp://www.berr.gov.uk/files/file41497.pdf" TargetMode="External" /><Relationship Id="rId16" Type="http://schemas.openxmlformats.org/officeDocument/2006/relationships/hyperlink" Target="http://www.defra.gov.uk/environment/business/reporting/conversion-factors.htm" TargetMode="External" /><Relationship Id="rId17" Type="http://schemas.openxmlformats.org/officeDocument/2006/relationships/comments" Target="../comments23.xml" /><Relationship Id="rId18" Type="http://schemas.openxmlformats.org/officeDocument/2006/relationships/vmlDrawing" Target="../drawings/vmlDrawing1.vml" /><Relationship Id="rId19"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Q39"/>
  <sheetViews>
    <sheetView showGridLines="0" tabSelected="1" workbookViewId="0" topLeftCell="A1">
      <selection activeCell="A1" sqref="A1"/>
    </sheetView>
  </sheetViews>
  <sheetFormatPr defaultColWidth="9.140625" defaultRowHeight="12.75" zeroHeight="1"/>
  <cols>
    <col min="1" max="1" width="3.7109375" style="15" customWidth="1"/>
    <col min="2" max="2" width="35.421875" style="15" customWidth="1"/>
    <col min="3" max="13" width="9.140625" style="15" customWidth="1"/>
    <col min="14" max="16384" width="0" style="15" hidden="1" customWidth="1"/>
  </cols>
  <sheetData>
    <row r="1" ht="18">
      <c r="D1" s="352" t="s">
        <v>71</v>
      </c>
    </row>
    <row r="2" ht="11.25"/>
    <row r="3" ht="11.25">
      <c r="D3" s="389" t="s">
        <v>617</v>
      </c>
    </row>
    <row r="4" ht="11.25"/>
    <row r="5" ht="11.25"/>
    <row r="6" spans="2:4" ht="11.25">
      <c r="B6" s="19"/>
      <c r="C6" s="19"/>
      <c r="D6" s="19"/>
    </row>
    <row r="7" spans="2:4" ht="11.25">
      <c r="B7" s="19"/>
      <c r="C7" s="19"/>
      <c r="D7" s="19"/>
    </row>
    <row r="8" spans="2:4" ht="11.25">
      <c r="B8" s="19"/>
      <c r="C8" s="19"/>
      <c r="D8" s="19"/>
    </row>
    <row r="9" spans="2:4" ht="11.25">
      <c r="B9" s="19"/>
      <c r="C9" s="19"/>
      <c r="D9" s="19"/>
    </row>
    <row r="10" spans="2:4" ht="11.25">
      <c r="B10" s="19"/>
      <c r="C10" s="19"/>
      <c r="D10" s="19"/>
    </row>
    <row r="11" spans="2:4" ht="11.25">
      <c r="B11" s="270"/>
      <c r="C11" s="76"/>
      <c r="D11" s="19"/>
    </row>
    <row r="12" spans="2:4" ht="11.25">
      <c r="B12" s="20"/>
      <c r="C12" s="19"/>
      <c r="D12" s="19"/>
    </row>
    <row r="13" spans="2:4" ht="11.25">
      <c r="B13" s="20"/>
      <c r="C13" s="19"/>
      <c r="D13" s="19"/>
    </row>
    <row r="14" spans="2:17" s="89" customFormat="1" ht="27" customHeight="1">
      <c r="B14" s="541" t="s">
        <v>752</v>
      </c>
      <c r="C14" s="541"/>
      <c r="D14" s="541"/>
      <c r="E14" s="541"/>
      <c r="F14" s="541"/>
      <c r="G14" s="541"/>
      <c r="H14" s="541"/>
      <c r="I14" s="541"/>
      <c r="J14" s="541"/>
      <c r="K14" s="354"/>
      <c r="L14" s="354"/>
      <c r="M14" s="354"/>
      <c r="N14" s="354"/>
      <c r="O14" s="354"/>
      <c r="P14" s="354"/>
      <c r="Q14" s="354"/>
    </row>
    <row r="15" s="89" customFormat="1" ht="12.75">
      <c r="B15" s="353"/>
    </row>
    <row r="16" spans="2:17" s="89" customFormat="1" ht="126" customHeight="1">
      <c r="B16" s="541" t="s">
        <v>731</v>
      </c>
      <c r="C16" s="541"/>
      <c r="D16" s="541"/>
      <c r="E16" s="541"/>
      <c r="F16" s="541"/>
      <c r="G16" s="541"/>
      <c r="H16" s="541"/>
      <c r="I16" s="541"/>
      <c r="J16" s="541"/>
      <c r="K16" s="354"/>
      <c r="L16" s="354"/>
      <c r="M16" s="354"/>
      <c r="N16" s="354"/>
      <c r="O16" s="354"/>
      <c r="P16" s="354"/>
      <c r="Q16" s="354"/>
    </row>
    <row r="17" spans="2:4" s="89" customFormat="1" ht="12.75">
      <c r="B17" s="355"/>
      <c r="C17" s="355"/>
      <c r="D17" s="355"/>
    </row>
    <row r="18" spans="2:4" s="201" customFormat="1" ht="12.75">
      <c r="B18" s="356" t="s">
        <v>509</v>
      </c>
      <c r="C18" s="357"/>
      <c r="D18" s="357"/>
    </row>
    <row r="19" spans="2:4" s="201" customFormat="1" ht="12.75">
      <c r="B19" s="358"/>
      <c r="C19" s="357"/>
      <c r="D19" s="357"/>
    </row>
    <row r="20" s="23" customFormat="1" ht="12.75">
      <c r="B20" s="91" t="s">
        <v>72</v>
      </c>
    </row>
    <row r="21" s="23" customFormat="1" ht="12.75">
      <c r="B21" s="359" t="s">
        <v>840</v>
      </c>
    </row>
    <row r="22" s="23" customFormat="1" ht="12.75">
      <c r="B22" s="391" t="s">
        <v>366</v>
      </c>
    </row>
    <row r="23" s="23" customFormat="1" ht="12.75">
      <c r="B23" s="23" t="s">
        <v>753</v>
      </c>
    </row>
    <row r="24" s="23" customFormat="1" ht="12.75"/>
    <row r="25" s="90" customFormat="1" ht="12.75">
      <c r="B25" s="360" t="s">
        <v>132</v>
      </c>
    </row>
    <row r="26" s="90" customFormat="1" ht="12.75"/>
    <row r="27" spans="2:9" s="23" customFormat="1" ht="12.75">
      <c r="B27" s="361" t="s">
        <v>75</v>
      </c>
      <c r="C27" s="542"/>
      <c r="D27" s="543"/>
      <c r="E27" s="543"/>
      <c r="F27" s="543"/>
      <c r="G27" s="543"/>
      <c r="H27" s="543"/>
      <c r="I27" s="544"/>
    </row>
    <row r="28" spans="2:9" s="23" customFormat="1" ht="12.75">
      <c r="B28" s="91"/>
      <c r="C28" s="362"/>
      <c r="D28" s="362"/>
      <c r="E28" s="362"/>
      <c r="F28" s="362"/>
      <c r="G28" s="362"/>
      <c r="H28" s="362"/>
      <c r="I28" s="362"/>
    </row>
    <row r="29" spans="2:9" s="23" customFormat="1" ht="12.75">
      <c r="B29" s="361" t="s">
        <v>76</v>
      </c>
      <c r="C29" s="542"/>
      <c r="D29" s="543"/>
      <c r="E29" s="543"/>
      <c r="F29" s="543"/>
      <c r="G29" s="543"/>
      <c r="H29" s="543"/>
      <c r="I29" s="544"/>
    </row>
    <row r="30" spans="2:9" s="23" customFormat="1" ht="12.75">
      <c r="B30" s="91"/>
      <c r="C30" s="362"/>
      <c r="D30" s="362"/>
      <c r="E30" s="362"/>
      <c r="F30" s="362"/>
      <c r="G30" s="362"/>
      <c r="H30" s="362"/>
      <c r="I30" s="362"/>
    </row>
    <row r="31" spans="2:9" s="23" customFormat="1" ht="12.75">
      <c r="B31" s="361" t="s">
        <v>77</v>
      </c>
      <c r="C31" s="545"/>
      <c r="D31" s="546"/>
      <c r="E31" s="546"/>
      <c r="F31" s="546"/>
      <c r="G31" s="546"/>
      <c r="H31" s="546"/>
      <c r="I31" s="546"/>
    </row>
    <row r="32" s="23" customFormat="1" ht="12.75"/>
    <row r="33" s="90" customFormat="1" ht="12.75">
      <c r="B33" s="360" t="s">
        <v>133</v>
      </c>
    </row>
    <row r="34" s="90" customFormat="1" ht="12.75"/>
    <row r="35" spans="2:9" s="23" customFormat="1" ht="12.75">
      <c r="B35" s="361" t="s">
        <v>134</v>
      </c>
      <c r="C35" s="542"/>
      <c r="D35" s="543"/>
      <c r="E35" s="543"/>
      <c r="F35" s="543"/>
      <c r="G35" s="543"/>
      <c r="H35" s="543"/>
      <c r="I35" s="544"/>
    </row>
    <row r="36" spans="2:9" s="23" customFormat="1" ht="12.75">
      <c r="B36" s="91"/>
      <c r="C36" s="363"/>
      <c r="D36" s="363"/>
      <c r="E36" s="363"/>
      <c r="F36" s="363"/>
      <c r="G36" s="363"/>
      <c r="H36" s="363"/>
      <c r="I36" s="362"/>
    </row>
    <row r="37" spans="2:9" s="23" customFormat="1" ht="12.75">
      <c r="B37" s="361" t="s">
        <v>135</v>
      </c>
      <c r="C37" s="545"/>
      <c r="D37" s="546"/>
      <c r="E37" s="546"/>
      <c r="F37" s="546"/>
      <c r="G37" s="546"/>
      <c r="H37" s="546"/>
      <c r="I37" s="546"/>
    </row>
    <row r="38" spans="2:10" s="23" customFormat="1" ht="12.75">
      <c r="B38" s="91"/>
      <c r="C38" s="24"/>
      <c r="D38" s="24"/>
      <c r="E38" s="24"/>
      <c r="F38" s="24"/>
      <c r="G38" s="24"/>
      <c r="H38" s="24"/>
      <c r="I38" s="24"/>
      <c r="J38" s="24"/>
    </row>
    <row r="39" spans="2:9" s="23" customFormat="1" ht="12.75">
      <c r="B39" s="361" t="s">
        <v>78</v>
      </c>
      <c r="C39" s="542"/>
      <c r="D39" s="543"/>
      <c r="E39" s="543"/>
      <c r="F39" s="543"/>
      <c r="G39" s="543"/>
      <c r="H39" s="543"/>
      <c r="I39" s="544"/>
    </row>
    <row r="40" ht="11.25"/>
  </sheetData>
  <mergeCells count="8">
    <mergeCell ref="B16:J16"/>
    <mergeCell ref="B14:J14"/>
    <mergeCell ref="C39:I39"/>
    <mergeCell ref="C37:I37"/>
    <mergeCell ref="C27:I27"/>
    <mergeCell ref="C29:I29"/>
    <mergeCell ref="C31:I31"/>
    <mergeCell ref="C35:I35"/>
  </mergeCells>
  <printOptions/>
  <pageMargins left="0.75" right="0.75" top="1" bottom="1" header="0.5" footer="0.5"/>
  <pageSetup fitToHeight="1" fitToWidth="1" horizontalDpi="600" verticalDpi="600" orientation="landscape" paperSize="9" scale="89" r:id="rId2"/>
  <drawing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B1:X48"/>
  <sheetViews>
    <sheetView zoomScaleSheetLayoutView="75" workbookViewId="0" topLeftCell="A1">
      <selection activeCell="A1" sqref="A1"/>
    </sheetView>
  </sheetViews>
  <sheetFormatPr defaultColWidth="9.140625" defaultRowHeight="12.75" zeroHeight="1"/>
  <cols>
    <col min="1" max="1" width="3.7109375" style="42" customWidth="1"/>
    <col min="2" max="2" width="50.7109375" style="42" customWidth="1"/>
    <col min="3" max="4" width="9.7109375" style="42" customWidth="1"/>
    <col min="5" max="24" width="7.7109375" style="42" customWidth="1"/>
    <col min="25" max="25" width="3.7109375" style="42" customWidth="1"/>
    <col min="26" max="16384" width="9.140625" style="42" hidden="1" customWidth="1"/>
  </cols>
  <sheetData>
    <row r="1" spans="2:3" s="3" customFormat="1" ht="12.75">
      <c r="B1" s="4" t="s">
        <v>503</v>
      </c>
      <c r="C1" s="7"/>
    </row>
    <row r="2" spans="2:3" s="3" customFormat="1" ht="12.75">
      <c r="B2" s="132" t="s">
        <v>345</v>
      </c>
      <c r="C2" s="161" t="s">
        <v>655</v>
      </c>
    </row>
    <row r="3" spans="3:24" ht="11.25">
      <c r="C3" s="229">
        <v>2010</v>
      </c>
      <c r="D3" s="229">
        <v>2011</v>
      </c>
      <c r="E3" s="229">
        <v>2012</v>
      </c>
      <c r="F3" s="229">
        <v>2013</v>
      </c>
      <c r="G3" s="229">
        <v>2014</v>
      </c>
      <c r="H3" s="229">
        <v>2015</v>
      </c>
      <c r="I3" s="229">
        <v>2016</v>
      </c>
      <c r="J3" s="229">
        <v>2017</v>
      </c>
      <c r="K3" s="229">
        <v>2018</v>
      </c>
      <c r="L3" s="229">
        <v>2019</v>
      </c>
      <c r="M3" s="229">
        <v>2020</v>
      </c>
      <c r="N3" s="229">
        <v>2021</v>
      </c>
      <c r="O3" s="229">
        <v>2022</v>
      </c>
      <c r="P3" s="229">
        <v>2023</v>
      </c>
      <c r="Q3" s="229">
        <v>2024</v>
      </c>
      <c r="R3" s="229">
        <v>2025</v>
      </c>
      <c r="S3" s="229">
        <v>2026</v>
      </c>
      <c r="T3" s="229">
        <v>2027</v>
      </c>
      <c r="U3" s="229">
        <v>2028</v>
      </c>
      <c r="V3" s="229">
        <v>2029</v>
      </c>
      <c r="W3" s="229">
        <v>2030</v>
      </c>
      <c r="X3" s="230" t="s">
        <v>555</v>
      </c>
    </row>
    <row r="4" spans="2:24" ht="11.25">
      <c r="B4" s="162" t="s">
        <v>74</v>
      </c>
      <c r="C4" s="45">
        <f>'PD-EMPLOYEE ENERGY USE - DIRECT'!C4</f>
        <v>0</v>
      </c>
      <c r="D4" s="45">
        <f>'PD-EMPLOYEE ENERGY USE - DIRECT'!D4</f>
        <v>0</v>
      </c>
      <c r="E4" s="45">
        <f>'PD-EMPLOYEE ENERGY USE - DIRECT'!E4</f>
        <v>0</v>
      </c>
      <c r="F4" s="45">
        <f>'PD-EMPLOYEE ENERGY USE - DIRECT'!F4</f>
        <v>0</v>
      </c>
      <c r="G4" s="45">
        <f>'PD-EMPLOYEE ENERGY USE - DIRECT'!G4</f>
        <v>0</v>
      </c>
      <c r="H4" s="45">
        <f>'PD-EMPLOYEE ENERGY USE - DIRECT'!H4</f>
        <v>0</v>
      </c>
      <c r="I4" s="45">
        <f>'PD-EMPLOYEE ENERGY USE - DIRECT'!I4</f>
        <v>0</v>
      </c>
      <c r="J4" s="45">
        <f>'PD-EMPLOYEE ENERGY USE - DIRECT'!J4</f>
        <v>0</v>
      </c>
      <c r="K4" s="45">
        <f>'PD-EMPLOYEE ENERGY USE - DIRECT'!K4</f>
        <v>0</v>
      </c>
      <c r="L4" s="45">
        <f>'PD-EMPLOYEE ENERGY USE - DIRECT'!L4</f>
        <v>0</v>
      </c>
      <c r="M4" s="45">
        <f>'PD-EMPLOYEE ENERGY USE - DIRECT'!M4</f>
        <v>0</v>
      </c>
      <c r="N4" s="45">
        <f>'PD-EMPLOYEE ENERGY USE - DIRECT'!N4</f>
        <v>0</v>
      </c>
      <c r="O4" s="45">
        <f>'PD-EMPLOYEE ENERGY USE - DIRECT'!O4</f>
        <v>0</v>
      </c>
      <c r="P4" s="45">
        <f>'PD-EMPLOYEE ENERGY USE - DIRECT'!P4</f>
        <v>0</v>
      </c>
      <c r="Q4" s="45">
        <f>'PD-EMPLOYEE ENERGY USE - DIRECT'!Q4</f>
        <v>0</v>
      </c>
      <c r="R4" s="45">
        <f>'PD-EMPLOYEE ENERGY USE - DIRECT'!R4</f>
        <v>0</v>
      </c>
      <c r="S4" s="45">
        <f>'PD-EMPLOYEE ENERGY USE - DIRECT'!S4</f>
        <v>0</v>
      </c>
      <c r="T4" s="45">
        <f>'PD-EMPLOYEE ENERGY USE - DIRECT'!T4</f>
        <v>0</v>
      </c>
      <c r="U4" s="45">
        <f>'PD-EMPLOYEE ENERGY USE - DIRECT'!U4</f>
        <v>0</v>
      </c>
      <c r="V4" s="45">
        <f>'PD-EMPLOYEE ENERGY USE - DIRECT'!V4</f>
        <v>0</v>
      </c>
      <c r="W4" s="45">
        <f>'PD-EMPLOYEE ENERGY USE - DIRECT'!W4</f>
        <v>0</v>
      </c>
      <c r="X4" s="51">
        <f>SUM(C4:W4)</f>
        <v>0</v>
      </c>
    </row>
    <row r="5" spans="2:23" ht="11.25">
      <c r="B5" s="5"/>
      <c r="C5" s="163"/>
      <c r="D5" s="163"/>
      <c r="E5" s="163"/>
      <c r="F5" s="163"/>
      <c r="G5" s="163"/>
      <c r="H5" s="163"/>
      <c r="I5" s="163"/>
      <c r="J5" s="163"/>
      <c r="K5" s="163"/>
      <c r="L5" s="163"/>
      <c r="M5" s="163"/>
      <c r="N5" s="163"/>
      <c r="O5" s="163"/>
      <c r="P5" s="163"/>
      <c r="Q5" s="163"/>
      <c r="R5" s="163"/>
      <c r="S5" s="163"/>
      <c r="T5" s="163"/>
      <c r="U5" s="163"/>
      <c r="V5" s="163"/>
      <c r="W5" s="163"/>
    </row>
    <row r="6" spans="2:24" ht="11.25">
      <c r="B6" s="162" t="s">
        <v>127</v>
      </c>
      <c r="C6" s="164">
        <f>C4*'EMISSIONS FACTORS'!$F$340</f>
        <v>0</v>
      </c>
      <c r="D6" s="164">
        <f>D4*'EMISSIONS FACTORS'!$F$340</f>
        <v>0</v>
      </c>
      <c r="E6" s="164">
        <f>E4*'EMISSIONS FACTORS'!$F$340</f>
        <v>0</v>
      </c>
      <c r="F6" s="164">
        <f>F4*'EMISSIONS FACTORS'!$F$340</f>
        <v>0</v>
      </c>
      <c r="G6" s="164">
        <f>G4*'EMISSIONS FACTORS'!$F$340</f>
        <v>0</v>
      </c>
      <c r="H6" s="164">
        <f>H4*'EMISSIONS FACTORS'!$F$340</f>
        <v>0</v>
      </c>
      <c r="I6" s="164">
        <f>I4*'EMISSIONS FACTORS'!$F$340</f>
        <v>0</v>
      </c>
      <c r="J6" s="164">
        <f>J4*'EMISSIONS FACTORS'!$F$340</f>
        <v>0</v>
      </c>
      <c r="K6" s="164">
        <f>K4*'EMISSIONS FACTORS'!$F$340</f>
        <v>0</v>
      </c>
      <c r="L6" s="164">
        <f>L4*'EMISSIONS FACTORS'!$F$340</f>
        <v>0</v>
      </c>
      <c r="M6" s="164">
        <f>M4*'EMISSIONS FACTORS'!$F$340</f>
        <v>0</v>
      </c>
      <c r="N6" s="164">
        <f>N4*'EMISSIONS FACTORS'!$F$340</f>
        <v>0</v>
      </c>
      <c r="O6" s="164">
        <f>O4*'EMISSIONS FACTORS'!$F$340</f>
        <v>0</v>
      </c>
      <c r="P6" s="164">
        <f>P4*'EMISSIONS FACTORS'!$F$340</f>
        <v>0</v>
      </c>
      <c r="Q6" s="164">
        <f>Q4*'EMISSIONS FACTORS'!$F$340</f>
        <v>0</v>
      </c>
      <c r="R6" s="164">
        <f>R4*'EMISSIONS FACTORS'!$F$340</f>
        <v>0</v>
      </c>
      <c r="S6" s="164">
        <f>S4*'EMISSIONS FACTORS'!$F$340</f>
        <v>0</v>
      </c>
      <c r="T6" s="164">
        <f>T4*'EMISSIONS FACTORS'!$F$340</f>
        <v>0</v>
      </c>
      <c r="U6" s="164">
        <f>U4*'EMISSIONS FACTORS'!$F$340</f>
        <v>0</v>
      </c>
      <c r="V6" s="164">
        <f>V4*'EMISSIONS FACTORS'!$F$340</f>
        <v>0</v>
      </c>
      <c r="W6" s="164">
        <f>W4*'EMISSIONS FACTORS'!$F$340</f>
        <v>0</v>
      </c>
      <c r="X6" s="164">
        <f>SUM(C6:W6)</f>
        <v>0</v>
      </c>
    </row>
    <row r="7" spans="3:4" ht="11.25">
      <c r="C7" s="165"/>
      <c r="D7" s="166"/>
    </row>
    <row r="8" ht="11.25">
      <c r="B8" s="43" t="s">
        <v>172</v>
      </c>
    </row>
    <row r="9" ht="11.25"/>
    <row r="10" spans="2:4" ht="45">
      <c r="B10" s="167" t="s">
        <v>57</v>
      </c>
      <c r="C10" s="400" t="s">
        <v>175</v>
      </c>
      <c r="D10" s="249" t="s">
        <v>268</v>
      </c>
    </row>
    <row r="11" spans="2:4" ht="11.25">
      <c r="B11" s="168" t="s">
        <v>176</v>
      </c>
      <c r="C11" s="169">
        <f aca="true" t="shared" si="0" ref="C11:C18">D11</f>
        <v>0.12</v>
      </c>
      <c r="D11" s="170">
        <f>'EMISSIONS FACTORS'!C316</f>
        <v>0.12</v>
      </c>
    </row>
    <row r="12" spans="2:4" ht="11.25">
      <c r="B12" s="168" t="s">
        <v>177</v>
      </c>
      <c r="C12" s="169">
        <f t="shared" si="0"/>
        <v>0.626</v>
      </c>
      <c r="D12" s="170">
        <f>'EMISSIONS FACTORS'!C317</f>
        <v>0.626</v>
      </c>
    </row>
    <row r="13" spans="2:4" ht="11.25">
      <c r="B13" s="168" t="s">
        <v>178</v>
      </c>
      <c r="C13" s="169">
        <f t="shared" si="0"/>
        <v>0.084</v>
      </c>
      <c r="D13" s="170">
        <f>'EMISSIONS FACTORS'!C318</f>
        <v>0.084</v>
      </c>
    </row>
    <row r="14" spans="2:4" ht="11.25">
      <c r="B14" s="168" t="s">
        <v>179</v>
      </c>
      <c r="C14" s="169">
        <f t="shared" si="0"/>
        <v>0.016</v>
      </c>
      <c r="D14" s="170">
        <f>'EMISSIONS FACTORS'!C319</f>
        <v>0.016</v>
      </c>
    </row>
    <row r="15" spans="2:4" ht="11.25">
      <c r="B15" s="168" t="s">
        <v>180</v>
      </c>
      <c r="C15" s="169">
        <f t="shared" si="0"/>
        <v>0.111</v>
      </c>
      <c r="D15" s="170">
        <f>'EMISSIONS FACTORS'!C320</f>
        <v>0.111</v>
      </c>
    </row>
    <row r="16" spans="2:4" ht="11.25">
      <c r="B16" s="168" t="s">
        <v>182</v>
      </c>
      <c r="C16" s="169">
        <f t="shared" si="0"/>
        <v>0.008</v>
      </c>
      <c r="D16" s="170">
        <f>'EMISSIONS FACTORS'!C321</f>
        <v>0.008</v>
      </c>
    </row>
    <row r="17" spans="2:4" ht="11.25">
      <c r="B17" s="168" t="s">
        <v>181</v>
      </c>
      <c r="C17" s="169">
        <f t="shared" si="0"/>
        <v>0.025</v>
      </c>
      <c r="D17" s="170">
        <f>'EMISSIONS FACTORS'!C322</f>
        <v>0.025</v>
      </c>
    </row>
    <row r="18" spans="2:4" ht="11.25">
      <c r="B18" s="168" t="s">
        <v>183</v>
      </c>
      <c r="C18" s="169">
        <f t="shared" si="0"/>
        <v>0.01</v>
      </c>
      <c r="D18" s="170">
        <f>'EMISSIONS FACTORS'!C323</f>
        <v>0.01</v>
      </c>
    </row>
    <row r="19" spans="2:6" ht="11.25">
      <c r="B19" s="171" t="s">
        <v>218</v>
      </c>
      <c r="C19" s="172">
        <f>SUM(C11:C18)</f>
        <v>1</v>
      </c>
      <c r="D19" s="173">
        <f>SUM(D11:D18)</f>
        <v>1</v>
      </c>
      <c r="E19" s="174"/>
      <c r="F19" s="144">
        <f>IF(C19=1,"","Error ! Please ensure totals add to 100%")</f>
      </c>
    </row>
    <row r="20" spans="2:6" s="5" customFormat="1" ht="11.25">
      <c r="B20" s="175"/>
      <c r="C20" s="176"/>
      <c r="D20" s="177"/>
      <c r="E20" s="178"/>
      <c r="F20" s="179"/>
    </row>
    <row r="21" spans="2:13" s="5" customFormat="1" ht="11.25">
      <c r="B21" s="180" t="s">
        <v>79</v>
      </c>
      <c r="I21" s="42"/>
      <c r="J21" s="42"/>
      <c r="K21" s="42"/>
      <c r="L21" s="42"/>
      <c r="M21" s="42"/>
    </row>
    <row r="22" s="5" customFormat="1" ht="11.25">
      <c r="B22" s="613"/>
    </row>
    <row r="23" s="5" customFormat="1" ht="11.25">
      <c r="B23" s="616"/>
    </row>
    <row r="24" s="5" customFormat="1" ht="11.25">
      <c r="B24" s="616"/>
    </row>
    <row r="25" s="5" customFormat="1" ht="11.25">
      <c r="B25" s="616"/>
    </row>
    <row r="26" s="5" customFormat="1" ht="11.25">
      <c r="B26" s="616"/>
    </row>
    <row r="27" s="5" customFormat="1" ht="11.25">
      <c r="B27" s="616"/>
    </row>
    <row r="28" s="5" customFormat="1" ht="11.25">
      <c r="B28" s="616"/>
    </row>
    <row r="29" s="5" customFormat="1" ht="11.25">
      <c r="B29" s="617"/>
    </row>
    <row r="30" s="5" customFormat="1" ht="11.25">
      <c r="E30" s="181"/>
    </row>
    <row r="31" spans="2:5" s="5" customFormat="1" ht="11.25">
      <c r="B31" s="132" t="s">
        <v>345</v>
      </c>
      <c r="E31" s="181"/>
    </row>
    <row r="32" s="5" customFormat="1" ht="11.25"/>
    <row r="33" s="5" customFormat="1" ht="11.25" hidden="1"/>
    <row r="34" s="5" customFormat="1" ht="11.25" hidden="1"/>
    <row r="35" s="5" customFormat="1" ht="11.25" hidden="1"/>
    <row r="36" s="5" customFormat="1" ht="11.25" hidden="1"/>
    <row r="37" s="5" customFormat="1" ht="11.25" hidden="1"/>
    <row r="38" s="5" customFormat="1" ht="11.25" hidden="1"/>
    <row r="39" s="5" customFormat="1" ht="11.25" hidden="1"/>
    <row r="40" s="5" customFormat="1" ht="11.25" hidden="1"/>
    <row r="41" s="5" customFormat="1" ht="11.25" hidden="1"/>
    <row r="42" spans="2:3" s="5" customFormat="1" ht="11.25" hidden="1">
      <c r="B42" s="182"/>
      <c r="C42" s="182"/>
    </row>
    <row r="43" spans="2:3" s="5" customFormat="1" ht="11.25" hidden="1">
      <c r="B43" s="183"/>
      <c r="C43" s="184"/>
    </row>
    <row r="44" spans="2:3" s="5" customFormat="1" ht="11.25" hidden="1">
      <c r="B44" s="185"/>
      <c r="C44" s="186"/>
    </row>
    <row r="45" s="5" customFormat="1" ht="11.25" hidden="1"/>
    <row r="46" spans="2:3" s="5" customFormat="1" ht="11.25" hidden="1">
      <c r="B46" s="187"/>
      <c r="C46" s="188"/>
    </row>
    <row r="47" spans="2:3" s="5" customFormat="1" ht="11.25" hidden="1">
      <c r="B47" s="189"/>
      <c r="C47" s="189"/>
    </row>
    <row r="48" s="5" customFormat="1" ht="11.25" hidden="1">
      <c r="C48" s="8"/>
    </row>
    <row r="49" s="5" customFormat="1" ht="11.25" hidden="1"/>
    <row r="50" ht="11.25" hidden="1"/>
    <row r="51" ht="11.25" hidden="1"/>
    <row r="52" ht="11.25" hidden="1"/>
    <row r="53" ht="11.25" hidden="1"/>
    <row r="54" ht="11.25"/>
    <row r="55" ht="11.25"/>
    <row r="56" ht="11.25"/>
    <row r="57" ht="11.25"/>
    <row r="58" ht="11.25"/>
  </sheetData>
  <mergeCells count="1">
    <mergeCell ref="B22:B29"/>
  </mergeCells>
  <hyperlinks>
    <hyperlink ref="B2" location="SCREENING!A1" display="Return to Screening sheet"/>
    <hyperlink ref="B31" location="SCREENING!A1" display="Return to Screening sheet"/>
  </hyperlinks>
  <printOptions/>
  <pageMargins left="0.75" right="0.75" top="1" bottom="1" header="0.5" footer="0.5"/>
  <pageSetup fitToHeight="1" fitToWidth="1" horizontalDpi="600" verticalDpi="600" orientation="landscape" paperSize="9" scale="57" r:id="rId2"/>
  <drawing r:id="rId1"/>
</worksheet>
</file>

<file path=xl/worksheets/sheet11.xml><?xml version="1.0" encoding="utf-8"?>
<worksheet xmlns="http://schemas.openxmlformats.org/spreadsheetml/2006/main" xmlns:r="http://schemas.openxmlformats.org/officeDocument/2006/relationships">
  <sheetPr>
    <tabColor indexed="26"/>
    <pageSetUpPr fitToPage="1"/>
  </sheetPr>
  <dimension ref="B1:Y209"/>
  <sheetViews>
    <sheetView showGridLines="0" zoomScaleSheetLayoutView="100" workbookViewId="0" topLeftCell="A1">
      <pane ySplit="4" topLeftCell="BM5" activePane="bottomLeft" state="frozen"/>
      <selection pane="topLeft" activeCell="B87" sqref="B87"/>
      <selection pane="bottomLeft" activeCell="A1" sqref="A1"/>
    </sheetView>
  </sheetViews>
  <sheetFormatPr defaultColWidth="9.140625" defaultRowHeight="12.75" zeroHeight="1"/>
  <cols>
    <col min="1" max="1" width="3.7109375" style="131" customWidth="1"/>
    <col min="2" max="2" width="49.140625" style="131" customWidth="1"/>
    <col min="3" max="24" width="7.7109375" style="131" customWidth="1"/>
    <col min="25" max="25" width="3.8515625" style="131" customWidth="1"/>
    <col min="26" max="16384" width="0" style="131" hidden="1" customWidth="1"/>
  </cols>
  <sheetData>
    <row r="1" s="157" customFormat="1" ht="12.75">
      <c r="B1" s="1" t="s">
        <v>499</v>
      </c>
    </row>
    <row r="2" ht="11.25">
      <c r="B2" s="132" t="s">
        <v>345</v>
      </c>
    </row>
    <row r="3" spans="2:24" ht="11.25">
      <c r="B3" s="215"/>
      <c r="X3" s="149"/>
    </row>
    <row r="4" spans="3:24" ht="11.25">
      <c r="C4" s="229">
        <v>2010</v>
      </c>
      <c r="D4" s="229">
        <v>2011</v>
      </c>
      <c r="E4" s="229">
        <v>2012</v>
      </c>
      <c r="F4" s="229">
        <v>2013</v>
      </c>
      <c r="G4" s="229">
        <v>2014</v>
      </c>
      <c r="H4" s="229">
        <v>2015</v>
      </c>
      <c r="I4" s="229">
        <v>2016</v>
      </c>
      <c r="J4" s="229">
        <v>2017</v>
      </c>
      <c r="K4" s="229">
        <v>2018</v>
      </c>
      <c r="L4" s="229">
        <v>2019</v>
      </c>
      <c r="M4" s="229">
        <v>2020</v>
      </c>
      <c r="N4" s="229">
        <v>2021</v>
      </c>
      <c r="O4" s="229">
        <v>2022</v>
      </c>
      <c r="P4" s="229">
        <v>2023</v>
      </c>
      <c r="Q4" s="229">
        <v>2024</v>
      </c>
      <c r="R4" s="229">
        <v>2025</v>
      </c>
      <c r="S4" s="229">
        <v>2026</v>
      </c>
      <c r="T4" s="229">
        <v>2027</v>
      </c>
      <c r="U4" s="229">
        <v>2028</v>
      </c>
      <c r="V4" s="229">
        <v>2029</v>
      </c>
      <c r="W4" s="229">
        <v>2030</v>
      </c>
      <c r="X4" s="247" t="s">
        <v>555</v>
      </c>
    </row>
    <row r="5" spans="2:24" ht="11.25">
      <c r="B5" s="216" t="s">
        <v>74</v>
      </c>
      <c r="C5" s="45"/>
      <c r="D5" s="45"/>
      <c r="E5" s="45"/>
      <c r="F5" s="45"/>
      <c r="G5" s="45"/>
      <c r="H5" s="45"/>
      <c r="I5" s="45"/>
      <c r="J5" s="45"/>
      <c r="K5" s="45"/>
      <c r="L5" s="45"/>
      <c r="M5" s="45"/>
      <c r="N5" s="45"/>
      <c r="O5" s="45"/>
      <c r="P5" s="45"/>
      <c r="Q5" s="45"/>
      <c r="R5" s="45"/>
      <c r="S5" s="45"/>
      <c r="T5" s="45"/>
      <c r="U5" s="45"/>
      <c r="V5" s="45"/>
      <c r="W5" s="45"/>
      <c r="X5" s="135">
        <f>SUM(C5:W5)</f>
        <v>0</v>
      </c>
    </row>
    <row r="6" spans="2:23" ht="11.25">
      <c r="B6" s="133"/>
      <c r="C6" s="136"/>
      <c r="D6" s="136"/>
      <c r="E6" s="136"/>
      <c r="F6" s="136"/>
      <c r="G6" s="136"/>
      <c r="H6" s="136"/>
      <c r="I6" s="136"/>
      <c r="J6" s="136"/>
      <c r="K6" s="136"/>
      <c r="L6" s="136"/>
      <c r="M6" s="136"/>
      <c r="N6" s="136"/>
      <c r="O6" s="136"/>
      <c r="P6" s="136"/>
      <c r="Q6" s="136"/>
      <c r="R6" s="136"/>
      <c r="S6" s="136"/>
      <c r="T6" s="136"/>
      <c r="U6" s="136"/>
      <c r="V6" s="136"/>
      <c r="W6" s="136"/>
    </row>
    <row r="7" spans="2:23" ht="11.25">
      <c r="B7" s="130" t="s">
        <v>505</v>
      </c>
      <c r="C7" s="350" t="s">
        <v>783</v>
      </c>
      <c r="D7" s="138"/>
      <c r="E7" s="138"/>
      <c r="F7" s="138"/>
      <c r="G7" s="138"/>
      <c r="H7" s="138"/>
      <c r="I7" s="138"/>
      <c r="J7" s="138"/>
      <c r="K7" s="138"/>
      <c r="L7" s="138"/>
      <c r="M7" s="138"/>
      <c r="N7" s="138"/>
      <c r="O7" s="138"/>
      <c r="P7" s="138"/>
      <c r="Q7" s="138"/>
      <c r="R7" s="138"/>
      <c r="S7" s="138"/>
      <c r="T7" s="138"/>
      <c r="U7" s="138"/>
      <c r="V7" s="138"/>
      <c r="W7" s="138"/>
    </row>
    <row r="8" spans="2:23" ht="11.25">
      <c r="B8" s="158" t="s">
        <v>843</v>
      </c>
      <c r="C8" s="217"/>
      <c r="D8" s="217"/>
      <c r="E8" s="217"/>
      <c r="F8" s="217"/>
      <c r="G8" s="217"/>
      <c r="H8" s="217"/>
      <c r="I8" s="217"/>
      <c r="J8" s="217"/>
      <c r="K8" s="217"/>
      <c r="L8" s="217"/>
      <c r="M8" s="217"/>
      <c r="N8" s="217"/>
      <c r="O8" s="217"/>
      <c r="P8" s="217"/>
      <c r="Q8" s="217"/>
      <c r="R8" s="217"/>
      <c r="S8" s="217"/>
      <c r="T8" s="217"/>
      <c r="U8" s="217"/>
      <c r="V8" s="217"/>
      <c r="W8" s="218"/>
    </row>
    <row r="9" spans="2:23" ht="11.25">
      <c r="B9" s="158" t="s">
        <v>844</v>
      </c>
      <c r="C9" s="141"/>
      <c r="D9" s="141"/>
      <c r="E9" s="141"/>
      <c r="F9" s="141"/>
      <c r="G9" s="141"/>
      <c r="H9" s="141"/>
      <c r="I9" s="141"/>
      <c r="J9" s="141"/>
      <c r="K9" s="141"/>
      <c r="L9" s="141"/>
      <c r="M9" s="141"/>
      <c r="N9" s="141"/>
      <c r="O9" s="141"/>
      <c r="P9" s="141"/>
      <c r="Q9" s="141"/>
      <c r="R9" s="141"/>
      <c r="S9" s="141"/>
      <c r="T9" s="141"/>
      <c r="U9" s="141"/>
      <c r="V9" s="141"/>
      <c r="W9" s="141"/>
    </row>
    <row r="10" spans="2:23" ht="11.25">
      <c r="B10" s="158" t="s">
        <v>845</v>
      </c>
      <c r="C10" s="141"/>
      <c r="D10" s="141"/>
      <c r="E10" s="141"/>
      <c r="F10" s="141"/>
      <c r="G10" s="141"/>
      <c r="H10" s="141"/>
      <c r="I10" s="141"/>
      <c r="J10" s="141"/>
      <c r="K10" s="141"/>
      <c r="L10" s="141"/>
      <c r="M10" s="141"/>
      <c r="N10" s="141"/>
      <c r="O10" s="141"/>
      <c r="P10" s="141"/>
      <c r="Q10" s="141"/>
      <c r="R10" s="141"/>
      <c r="S10" s="141"/>
      <c r="T10" s="141"/>
      <c r="U10" s="141"/>
      <c r="V10" s="141"/>
      <c r="W10" s="140"/>
    </row>
    <row r="11" spans="2:23" ht="11.25">
      <c r="B11" s="158" t="s">
        <v>846</v>
      </c>
      <c r="C11" s="141"/>
      <c r="D11" s="141"/>
      <c r="E11" s="141"/>
      <c r="F11" s="141"/>
      <c r="G11" s="141"/>
      <c r="H11" s="141"/>
      <c r="I11" s="141"/>
      <c r="J11" s="141"/>
      <c r="K11" s="141"/>
      <c r="L11" s="141"/>
      <c r="M11" s="141"/>
      <c r="N11" s="141"/>
      <c r="O11" s="141"/>
      <c r="P11" s="141"/>
      <c r="Q11" s="141"/>
      <c r="R11" s="141"/>
      <c r="S11" s="141"/>
      <c r="T11" s="141"/>
      <c r="U11" s="141"/>
      <c r="V11" s="141"/>
      <c r="W11" s="140"/>
    </row>
    <row r="12" spans="2:23" ht="11.25">
      <c r="B12" s="158" t="s">
        <v>847</v>
      </c>
      <c r="C12" s="141"/>
      <c r="D12" s="141"/>
      <c r="E12" s="141"/>
      <c r="F12" s="141"/>
      <c r="G12" s="141"/>
      <c r="H12" s="141"/>
      <c r="I12" s="141"/>
      <c r="J12" s="141"/>
      <c r="K12" s="141"/>
      <c r="L12" s="141"/>
      <c r="M12" s="141"/>
      <c r="N12" s="141"/>
      <c r="O12" s="141"/>
      <c r="P12" s="141"/>
      <c r="Q12" s="141"/>
      <c r="R12" s="141"/>
      <c r="S12" s="141"/>
      <c r="T12" s="141"/>
      <c r="U12" s="141"/>
      <c r="V12" s="141"/>
      <c r="W12" s="140"/>
    </row>
    <row r="13" spans="2:23" ht="22.5">
      <c r="B13" s="158" t="s">
        <v>848</v>
      </c>
      <c r="C13" s="141"/>
      <c r="D13" s="141"/>
      <c r="E13" s="141"/>
      <c r="F13" s="141"/>
      <c r="G13" s="141"/>
      <c r="H13" s="141"/>
      <c r="I13" s="141"/>
      <c r="J13" s="141"/>
      <c r="K13" s="141"/>
      <c r="L13" s="141"/>
      <c r="M13" s="141"/>
      <c r="N13" s="141"/>
      <c r="O13" s="141"/>
      <c r="P13" s="141"/>
      <c r="Q13" s="141"/>
      <c r="R13" s="141"/>
      <c r="S13" s="141"/>
      <c r="T13" s="141"/>
      <c r="U13" s="141"/>
      <c r="V13" s="141"/>
      <c r="W13" s="140"/>
    </row>
    <row r="14" spans="2:23" ht="22.5">
      <c r="B14" s="158" t="s">
        <v>849</v>
      </c>
      <c r="C14" s="141"/>
      <c r="D14" s="141"/>
      <c r="E14" s="141"/>
      <c r="F14" s="141"/>
      <c r="G14" s="141"/>
      <c r="H14" s="141"/>
      <c r="I14" s="141"/>
      <c r="J14" s="141"/>
      <c r="K14" s="141"/>
      <c r="L14" s="141"/>
      <c r="M14" s="141"/>
      <c r="N14" s="141"/>
      <c r="O14" s="141"/>
      <c r="P14" s="141"/>
      <c r="Q14" s="141"/>
      <c r="R14" s="141"/>
      <c r="S14" s="141"/>
      <c r="T14" s="141"/>
      <c r="U14" s="141"/>
      <c r="V14" s="141"/>
      <c r="W14" s="140"/>
    </row>
    <row r="15" spans="2:23" ht="11.25">
      <c r="B15" s="158" t="s">
        <v>869</v>
      </c>
      <c r="C15" s="141"/>
      <c r="D15" s="141"/>
      <c r="E15" s="141"/>
      <c r="F15" s="141"/>
      <c r="G15" s="141"/>
      <c r="H15" s="141"/>
      <c r="I15" s="141"/>
      <c r="J15" s="141"/>
      <c r="K15" s="141"/>
      <c r="L15" s="141"/>
      <c r="M15" s="141"/>
      <c r="N15" s="141"/>
      <c r="O15" s="141"/>
      <c r="P15" s="141"/>
      <c r="Q15" s="141"/>
      <c r="R15" s="141"/>
      <c r="S15" s="141"/>
      <c r="T15" s="141"/>
      <c r="U15" s="141"/>
      <c r="V15" s="141"/>
      <c r="W15" s="141"/>
    </row>
    <row r="16" spans="2:23" ht="11.25">
      <c r="B16" s="158" t="s">
        <v>870</v>
      </c>
      <c r="C16" s="141"/>
      <c r="D16" s="141"/>
      <c r="E16" s="141"/>
      <c r="F16" s="141"/>
      <c r="G16" s="141"/>
      <c r="H16" s="141"/>
      <c r="I16" s="141"/>
      <c r="J16" s="141"/>
      <c r="K16" s="141"/>
      <c r="L16" s="141"/>
      <c r="M16" s="141"/>
      <c r="N16" s="141"/>
      <c r="O16" s="141"/>
      <c r="P16" s="141"/>
      <c r="Q16" s="141"/>
      <c r="R16" s="141"/>
      <c r="S16" s="141"/>
      <c r="T16" s="141"/>
      <c r="U16" s="141"/>
      <c r="V16" s="141"/>
      <c r="W16" s="140"/>
    </row>
    <row r="17" spans="2:23" ht="11.25">
      <c r="B17" s="158" t="s">
        <v>871</v>
      </c>
      <c r="C17" s="141"/>
      <c r="D17" s="141"/>
      <c r="E17" s="141"/>
      <c r="F17" s="141"/>
      <c r="G17" s="141"/>
      <c r="H17" s="141"/>
      <c r="I17" s="141"/>
      <c r="J17" s="141"/>
      <c r="K17" s="141"/>
      <c r="L17" s="141"/>
      <c r="M17" s="141"/>
      <c r="N17" s="141"/>
      <c r="O17" s="141"/>
      <c r="P17" s="141"/>
      <c r="Q17" s="141"/>
      <c r="R17" s="141"/>
      <c r="S17" s="141"/>
      <c r="T17" s="141"/>
      <c r="U17" s="141"/>
      <c r="V17" s="141"/>
      <c r="W17" s="140"/>
    </row>
    <row r="18" spans="2:23" ht="11.25">
      <c r="B18" s="158" t="s">
        <v>872</v>
      </c>
      <c r="C18" s="141"/>
      <c r="D18" s="141"/>
      <c r="E18" s="141"/>
      <c r="F18" s="141"/>
      <c r="G18" s="141"/>
      <c r="H18" s="141"/>
      <c r="I18" s="141"/>
      <c r="J18" s="141"/>
      <c r="K18" s="141"/>
      <c r="L18" s="141"/>
      <c r="M18" s="141"/>
      <c r="N18" s="141"/>
      <c r="O18" s="141"/>
      <c r="P18" s="141"/>
      <c r="Q18" s="141"/>
      <c r="R18" s="141"/>
      <c r="S18" s="141"/>
      <c r="T18" s="141"/>
      <c r="U18" s="141"/>
      <c r="V18" s="141"/>
      <c r="W18" s="140"/>
    </row>
    <row r="19" spans="2:23" ht="11.25">
      <c r="B19" s="158" t="s">
        <v>873</v>
      </c>
      <c r="C19" s="141"/>
      <c r="D19" s="141"/>
      <c r="E19" s="141"/>
      <c r="F19" s="141"/>
      <c r="G19" s="141"/>
      <c r="H19" s="141"/>
      <c r="I19" s="141"/>
      <c r="J19" s="141"/>
      <c r="K19" s="141"/>
      <c r="L19" s="141"/>
      <c r="M19" s="141"/>
      <c r="N19" s="141"/>
      <c r="O19" s="141"/>
      <c r="P19" s="141"/>
      <c r="Q19" s="141"/>
      <c r="R19" s="141"/>
      <c r="S19" s="141"/>
      <c r="T19" s="141"/>
      <c r="U19" s="141"/>
      <c r="V19" s="141"/>
      <c r="W19" s="140"/>
    </row>
    <row r="20" spans="2:23" ht="11.25">
      <c r="B20" s="158" t="s">
        <v>874</v>
      </c>
      <c r="C20" s="141"/>
      <c r="D20" s="141"/>
      <c r="E20" s="141"/>
      <c r="F20" s="141"/>
      <c r="G20" s="141"/>
      <c r="H20" s="141"/>
      <c r="I20" s="141"/>
      <c r="J20" s="141"/>
      <c r="K20" s="141"/>
      <c r="L20" s="141"/>
      <c r="M20" s="141"/>
      <c r="N20" s="141"/>
      <c r="O20" s="141"/>
      <c r="P20" s="141"/>
      <c r="Q20" s="141"/>
      <c r="R20" s="141"/>
      <c r="S20" s="141"/>
      <c r="T20" s="141"/>
      <c r="U20" s="141"/>
      <c r="V20" s="141"/>
      <c r="W20" s="140"/>
    </row>
    <row r="21" spans="2:23" ht="11.25">
      <c r="B21" s="158" t="s">
        <v>875</v>
      </c>
      <c r="C21" s="141"/>
      <c r="D21" s="141"/>
      <c r="E21" s="141"/>
      <c r="F21" s="141"/>
      <c r="G21" s="141"/>
      <c r="H21" s="141"/>
      <c r="I21" s="141"/>
      <c r="J21" s="141"/>
      <c r="K21" s="141"/>
      <c r="L21" s="141"/>
      <c r="M21" s="141"/>
      <c r="N21" s="141"/>
      <c r="O21" s="141"/>
      <c r="P21" s="141"/>
      <c r="Q21" s="141"/>
      <c r="R21" s="141"/>
      <c r="S21" s="141"/>
      <c r="T21" s="141"/>
      <c r="U21" s="141"/>
      <c r="V21" s="141"/>
      <c r="W21" s="140"/>
    </row>
    <row r="22" spans="2:23" ht="22.5">
      <c r="B22" s="158" t="s">
        <v>876</v>
      </c>
      <c r="C22" s="141"/>
      <c r="D22" s="141"/>
      <c r="E22" s="141"/>
      <c r="F22" s="141"/>
      <c r="G22" s="141"/>
      <c r="H22" s="141"/>
      <c r="I22" s="141"/>
      <c r="J22" s="141"/>
      <c r="K22" s="141"/>
      <c r="L22" s="141"/>
      <c r="M22" s="141"/>
      <c r="N22" s="141"/>
      <c r="O22" s="141"/>
      <c r="P22" s="141"/>
      <c r="Q22" s="141"/>
      <c r="R22" s="141"/>
      <c r="S22" s="141"/>
      <c r="T22" s="141"/>
      <c r="U22" s="141"/>
      <c r="V22" s="141"/>
      <c r="W22" s="140"/>
    </row>
    <row r="23" spans="2:23" ht="11.25">
      <c r="B23" s="158" t="s">
        <v>877</v>
      </c>
      <c r="C23" s="141"/>
      <c r="D23" s="141"/>
      <c r="E23" s="141"/>
      <c r="F23" s="141"/>
      <c r="G23" s="141"/>
      <c r="H23" s="141"/>
      <c r="I23" s="141"/>
      <c r="J23" s="141"/>
      <c r="K23" s="141"/>
      <c r="L23" s="141"/>
      <c r="M23" s="141"/>
      <c r="N23" s="141"/>
      <c r="O23" s="141"/>
      <c r="P23" s="141"/>
      <c r="Q23" s="141"/>
      <c r="R23" s="141"/>
      <c r="S23" s="141"/>
      <c r="T23" s="141"/>
      <c r="U23" s="141"/>
      <c r="V23" s="141"/>
      <c r="W23" s="140"/>
    </row>
    <row r="24" spans="2:23" ht="11.25">
      <c r="B24" s="158" t="s">
        <v>878</v>
      </c>
      <c r="C24" s="141"/>
      <c r="D24" s="141"/>
      <c r="E24" s="141"/>
      <c r="F24" s="141"/>
      <c r="G24" s="141"/>
      <c r="H24" s="141"/>
      <c r="I24" s="141"/>
      <c r="J24" s="141"/>
      <c r="K24" s="141"/>
      <c r="L24" s="141"/>
      <c r="M24" s="141"/>
      <c r="N24" s="141"/>
      <c r="O24" s="141"/>
      <c r="P24" s="141"/>
      <c r="Q24" s="141"/>
      <c r="R24" s="141"/>
      <c r="S24" s="141"/>
      <c r="T24" s="141"/>
      <c r="U24" s="141"/>
      <c r="V24" s="141"/>
      <c r="W24" s="140"/>
    </row>
    <row r="25" spans="2:23" ht="22.5">
      <c r="B25" s="158" t="s">
        <v>879</v>
      </c>
      <c r="C25" s="141"/>
      <c r="D25" s="141"/>
      <c r="E25" s="141"/>
      <c r="F25" s="141"/>
      <c r="G25" s="141"/>
      <c r="H25" s="141"/>
      <c r="I25" s="141"/>
      <c r="J25" s="141"/>
      <c r="K25" s="141"/>
      <c r="L25" s="141"/>
      <c r="M25" s="141"/>
      <c r="N25" s="141"/>
      <c r="O25" s="141"/>
      <c r="P25" s="141"/>
      <c r="Q25" s="141"/>
      <c r="R25" s="141"/>
      <c r="S25" s="141"/>
      <c r="T25" s="141"/>
      <c r="U25" s="141"/>
      <c r="V25" s="141"/>
      <c r="W25" s="141"/>
    </row>
    <row r="26" spans="2:23" ht="22.5">
      <c r="B26" s="158" t="s">
        <v>880</v>
      </c>
      <c r="C26" s="141"/>
      <c r="D26" s="141"/>
      <c r="E26" s="141"/>
      <c r="F26" s="141"/>
      <c r="G26" s="141"/>
      <c r="H26" s="141"/>
      <c r="I26" s="141"/>
      <c r="J26" s="141"/>
      <c r="K26" s="141"/>
      <c r="L26" s="141"/>
      <c r="M26" s="141"/>
      <c r="N26" s="141"/>
      <c r="O26" s="141"/>
      <c r="P26" s="141"/>
      <c r="Q26" s="141"/>
      <c r="R26" s="141"/>
      <c r="S26" s="141"/>
      <c r="T26" s="141"/>
      <c r="U26" s="141"/>
      <c r="V26" s="141"/>
      <c r="W26" s="140"/>
    </row>
    <row r="27" spans="2:23" ht="22.5">
      <c r="B27" s="158" t="s">
        <v>0</v>
      </c>
      <c r="C27" s="141"/>
      <c r="D27" s="141"/>
      <c r="E27" s="141"/>
      <c r="F27" s="141"/>
      <c r="G27" s="141"/>
      <c r="H27" s="141"/>
      <c r="I27" s="141"/>
      <c r="J27" s="141"/>
      <c r="K27" s="141"/>
      <c r="L27" s="141"/>
      <c r="M27" s="141"/>
      <c r="N27" s="141"/>
      <c r="O27" s="141"/>
      <c r="P27" s="141"/>
      <c r="Q27" s="141"/>
      <c r="R27" s="141"/>
      <c r="S27" s="141"/>
      <c r="T27" s="141"/>
      <c r="U27" s="141"/>
      <c r="V27" s="141"/>
      <c r="W27" s="140"/>
    </row>
    <row r="28" spans="2:23" ht="11.25">
      <c r="B28" s="158" t="s">
        <v>1</v>
      </c>
      <c r="C28" s="141"/>
      <c r="D28" s="141"/>
      <c r="E28" s="141"/>
      <c r="F28" s="141"/>
      <c r="G28" s="141"/>
      <c r="H28" s="141"/>
      <c r="I28" s="141"/>
      <c r="J28" s="141"/>
      <c r="K28" s="141"/>
      <c r="L28" s="141"/>
      <c r="M28" s="141"/>
      <c r="N28" s="141"/>
      <c r="O28" s="141"/>
      <c r="P28" s="141"/>
      <c r="Q28" s="141"/>
      <c r="R28" s="141"/>
      <c r="S28" s="141"/>
      <c r="T28" s="141"/>
      <c r="U28" s="141"/>
      <c r="V28" s="141"/>
      <c r="W28" s="140"/>
    </row>
    <row r="29" spans="2:23" ht="11.25">
      <c r="B29" s="158" t="s">
        <v>2</v>
      </c>
      <c r="C29" s="141"/>
      <c r="D29" s="141"/>
      <c r="E29" s="141"/>
      <c r="F29" s="141"/>
      <c r="G29" s="141"/>
      <c r="H29" s="141"/>
      <c r="I29" s="141"/>
      <c r="J29" s="141"/>
      <c r="K29" s="141"/>
      <c r="L29" s="141"/>
      <c r="M29" s="141"/>
      <c r="N29" s="141"/>
      <c r="O29" s="141"/>
      <c r="P29" s="141"/>
      <c r="Q29" s="141"/>
      <c r="R29" s="141"/>
      <c r="S29" s="141"/>
      <c r="T29" s="141"/>
      <c r="U29" s="141"/>
      <c r="V29" s="141"/>
      <c r="W29" s="140"/>
    </row>
    <row r="30" spans="2:23" ht="11.25">
      <c r="B30" s="158" t="s">
        <v>3</v>
      </c>
      <c r="C30" s="141"/>
      <c r="D30" s="141"/>
      <c r="E30" s="141"/>
      <c r="F30" s="141"/>
      <c r="G30" s="141"/>
      <c r="H30" s="141"/>
      <c r="I30" s="141"/>
      <c r="J30" s="141"/>
      <c r="K30" s="141"/>
      <c r="L30" s="141"/>
      <c r="M30" s="141"/>
      <c r="N30" s="141"/>
      <c r="O30" s="141"/>
      <c r="P30" s="141"/>
      <c r="Q30" s="141"/>
      <c r="R30" s="141"/>
      <c r="S30" s="141"/>
      <c r="T30" s="141"/>
      <c r="U30" s="141"/>
      <c r="V30" s="141"/>
      <c r="W30" s="140"/>
    </row>
    <row r="31" spans="2:23" ht="11.25">
      <c r="B31" s="158" t="s">
        <v>4</v>
      </c>
      <c r="C31" s="141"/>
      <c r="D31" s="141"/>
      <c r="E31" s="141"/>
      <c r="F31" s="141"/>
      <c r="G31" s="141"/>
      <c r="H31" s="141"/>
      <c r="I31" s="141"/>
      <c r="J31" s="141"/>
      <c r="K31" s="141"/>
      <c r="L31" s="141"/>
      <c r="M31" s="141"/>
      <c r="N31" s="141"/>
      <c r="O31" s="141"/>
      <c r="P31" s="141"/>
      <c r="Q31" s="141"/>
      <c r="R31" s="141"/>
      <c r="S31" s="141"/>
      <c r="T31" s="141"/>
      <c r="U31" s="141"/>
      <c r="V31" s="141"/>
      <c r="W31" s="140"/>
    </row>
    <row r="32" spans="2:23" ht="11.25">
      <c r="B32" s="158" t="s">
        <v>5</v>
      </c>
      <c r="C32" s="141"/>
      <c r="D32" s="141"/>
      <c r="E32" s="141"/>
      <c r="F32" s="141"/>
      <c r="G32" s="141"/>
      <c r="H32" s="141"/>
      <c r="I32" s="141"/>
      <c r="J32" s="141"/>
      <c r="K32" s="141"/>
      <c r="L32" s="141"/>
      <c r="M32" s="141"/>
      <c r="N32" s="141"/>
      <c r="O32" s="141"/>
      <c r="P32" s="141"/>
      <c r="Q32" s="141"/>
      <c r="R32" s="141"/>
      <c r="S32" s="141"/>
      <c r="T32" s="141"/>
      <c r="U32" s="141"/>
      <c r="V32" s="141"/>
      <c r="W32" s="140"/>
    </row>
    <row r="33" spans="2:23" ht="11.25">
      <c r="B33" s="158" t="s">
        <v>6</v>
      </c>
      <c r="C33" s="141"/>
      <c r="D33" s="141"/>
      <c r="E33" s="141"/>
      <c r="F33" s="141"/>
      <c r="G33" s="141"/>
      <c r="H33" s="141"/>
      <c r="I33" s="141"/>
      <c r="J33" s="141"/>
      <c r="K33" s="141"/>
      <c r="L33" s="141"/>
      <c r="M33" s="141"/>
      <c r="N33" s="141"/>
      <c r="O33" s="141"/>
      <c r="P33" s="141"/>
      <c r="Q33" s="141"/>
      <c r="R33" s="141"/>
      <c r="S33" s="141"/>
      <c r="T33" s="141"/>
      <c r="U33" s="141"/>
      <c r="V33" s="141"/>
      <c r="W33" s="140"/>
    </row>
    <row r="34" spans="2:23" ht="22.5">
      <c r="B34" s="158" t="s">
        <v>7</v>
      </c>
      <c r="C34" s="141"/>
      <c r="D34" s="141"/>
      <c r="E34" s="141"/>
      <c r="F34" s="141"/>
      <c r="G34" s="141"/>
      <c r="H34" s="141"/>
      <c r="I34" s="141"/>
      <c r="J34" s="141"/>
      <c r="K34" s="141"/>
      <c r="L34" s="141"/>
      <c r="M34" s="141"/>
      <c r="N34" s="141"/>
      <c r="O34" s="141"/>
      <c r="P34" s="141"/>
      <c r="Q34" s="141"/>
      <c r="R34" s="141"/>
      <c r="S34" s="141"/>
      <c r="T34" s="141"/>
      <c r="U34" s="141"/>
      <c r="V34" s="141"/>
      <c r="W34" s="140"/>
    </row>
    <row r="35" spans="2:23" ht="22.5">
      <c r="B35" s="158" t="s">
        <v>9</v>
      </c>
      <c r="C35" s="141"/>
      <c r="D35" s="141"/>
      <c r="E35" s="141"/>
      <c r="F35" s="141"/>
      <c r="G35" s="141"/>
      <c r="H35" s="141"/>
      <c r="I35" s="141"/>
      <c r="J35" s="141"/>
      <c r="K35" s="141"/>
      <c r="L35" s="141"/>
      <c r="M35" s="141"/>
      <c r="N35" s="141"/>
      <c r="O35" s="141"/>
      <c r="P35" s="141"/>
      <c r="Q35" s="141"/>
      <c r="R35" s="141"/>
      <c r="S35" s="141"/>
      <c r="T35" s="141"/>
      <c r="U35" s="141"/>
      <c r="V35" s="141"/>
      <c r="W35" s="140"/>
    </row>
    <row r="36" spans="2:23" ht="11.25">
      <c r="B36" s="158" t="s">
        <v>10</v>
      </c>
      <c r="C36" s="141"/>
      <c r="D36" s="141"/>
      <c r="E36" s="141"/>
      <c r="F36" s="141"/>
      <c r="G36" s="141"/>
      <c r="H36" s="141"/>
      <c r="I36" s="141"/>
      <c r="J36" s="141"/>
      <c r="K36" s="141"/>
      <c r="L36" s="141"/>
      <c r="M36" s="141"/>
      <c r="N36" s="141"/>
      <c r="O36" s="141"/>
      <c r="P36" s="141"/>
      <c r="Q36" s="141"/>
      <c r="R36" s="141"/>
      <c r="S36" s="141"/>
      <c r="T36" s="141"/>
      <c r="U36" s="141"/>
      <c r="V36" s="141"/>
      <c r="W36" s="140"/>
    </row>
    <row r="37" spans="2:23" ht="11.25">
      <c r="B37" s="158" t="s">
        <v>11</v>
      </c>
      <c r="C37" s="141"/>
      <c r="D37" s="141"/>
      <c r="E37" s="141"/>
      <c r="F37" s="141"/>
      <c r="G37" s="141"/>
      <c r="H37" s="141"/>
      <c r="I37" s="141"/>
      <c r="J37" s="141"/>
      <c r="K37" s="141"/>
      <c r="L37" s="141"/>
      <c r="M37" s="141"/>
      <c r="N37" s="141"/>
      <c r="O37" s="141"/>
      <c r="P37" s="141"/>
      <c r="Q37" s="141"/>
      <c r="R37" s="141"/>
      <c r="S37" s="141"/>
      <c r="T37" s="141"/>
      <c r="U37" s="141"/>
      <c r="V37" s="141"/>
      <c r="W37" s="140"/>
    </row>
    <row r="38" spans="2:23" ht="11.25">
      <c r="B38" s="158" t="s">
        <v>12</v>
      </c>
      <c r="C38" s="141"/>
      <c r="D38" s="141"/>
      <c r="E38" s="141"/>
      <c r="F38" s="141"/>
      <c r="G38" s="141"/>
      <c r="H38" s="141"/>
      <c r="I38" s="141"/>
      <c r="J38" s="141"/>
      <c r="K38" s="141"/>
      <c r="L38" s="141"/>
      <c r="M38" s="141"/>
      <c r="N38" s="141"/>
      <c r="O38" s="141"/>
      <c r="P38" s="141"/>
      <c r="Q38" s="141"/>
      <c r="R38" s="141"/>
      <c r="S38" s="141"/>
      <c r="T38" s="141"/>
      <c r="U38" s="141"/>
      <c r="V38" s="141"/>
      <c r="W38" s="140"/>
    </row>
    <row r="39" spans="2:23" ht="11.25">
      <c r="B39" s="158" t="s">
        <v>13</v>
      </c>
      <c r="C39" s="141"/>
      <c r="D39" s="141"/>
      <c r="E39" s="141"/>
      <c r="F39" s="141"/>
      <c r="G39" s="141"/>
      <c r="H39" s="141"/>
      <c r="I39" s="141"/>
      <c r="J39" s="141"/>
      <c r="K39" s="141"/>
      <c r="L39" s="141"/>
      <c r="M39" s="141"/>
      <c r="N39" s="141"/>
      <c r="O39" s="141"/>
      <c r="P39" s="141"/>
      <c r="Q39" s="141"/>
      <c r="R39" s="141"/>
      <c r="S39" s="141"/>
      <c r="T39" s="141"/>
      <c r="U39" s="141"/>
      <c r="V39" s="141"/>
      <c r="W39" s="140"/>
    </row>
    <row r="40" spans="2:23" ht="22.5">
      <c r="B40" s="158" t="s">
        <v>14</v>
      </c>
      <c r="C40" s="141"/>
      <c r="D40" s="141"/>
      <c r="E40" s="141"/>
      <c r="F40" s="141"/>
      <c r="G40" s="141"/>
      <c r="H40" s="141"/>
      <c r="I40" s="141"/>
      <c r="J40" s="141"/>
      <c r="K40" s="141"/>
      <c r="L40" s="141"/>
      <c r="M40" s="141"/>
      <c r="N40" s="141"/>
      <c r="O40" s="141"/>
      <c r="P40" s="141"/>
      <c r="Q40" s="141"/>
      <c r="R40" s="141"/>
      <c r="S40" s="141"/>
      <c r="T40" s="141"/>
      <c r="U40" s="141"/>
      <c r="V40" s="141"/>
      <c r="W40" s="140"/>
    </row>
    <row r="41" spans="2:23" ht="11.25">
      <c r="B41" s="158" t="s">
        <v>15</v>
      </c>
      <c r="C41" s="141"/>
      <c r="D41" s="141"/>
      <c r="E41" s="141"/>
      <c r="F41" s="141"/>
      <c r="G41" s="141"/>
      <c r="H41" s="141"/>
      <c r="I41" s="141"/>
      <c r="J41" s="141"/>
      <c r="K41" s="141"/>
      <c r="L41" s="141"/>
      <c r="M41" s="141"/>
      <c r="N41" s="141"/>
      <c r="O41" s="141"/>
      <c r="P41" s="141"/>
      <c r="Q41" s="141"/>
      <c r="R41" s="141"/>
      <c r="S41" s="141"/>
      <c r="T41" s="141"/>
      <c r="U41" s="141"/>
      <c r="V41" s="141"/>
      <c r="W41" s="140"/>
    </row>
    <row r="42" spans="2:23" ht="11.25">
      <c r="B42" s="158" t="s">
        <v>16</v>
      </c>
      <c r="C42" s="141"/>
      <c r="D42" s="141"/>
      <c r="E42" s="141"/>
      <c r="F42" s="141"/>
      <c r="G42" s="141"/>
      <c r="H42" s="141"/>
      <c r="I42" s="141"/>
      <c r="J42" s="141"/>
      <c r="K42" s="141"/>
      <c r="L42" s="141"/>
      <c r="M42" s="141"/>
      <c r="N42" s="141"/>
      <c r="O42" s="141"/>
      <c r="P42" s="141"/>
      <c r="Q42" s="141"/>
      <c r="R42" s="141"/>
      <c r="S42" s="141"/>
      <c r="T42" s="141"/>
      <c r="U42" s="141"/>
      <c r="V42" s="141"/>
      <c r="W42" s="140"/>
    </row>
    <row r="43" spans="2:23" ht="11.25">
      <c r="B43" s="158" t="s">
        <v>17</v>
      </c>
      <c r="C43" s="141"/>
      <c r="D43" s="141"/>
      <c r="E43" s="141"/>
      <c r="F43" s="141"/>
      <c r="G43" s="141"/>
      <c r="H43" s="141"/>
      <c r="I43" s="141"/>
      <c r="J43" s="141"/>
      <c r="K43" s="141"/>
      <c r="L43" s="141"/>
      <c r="M43" s="141"/>
      <c r="N43" s="141"/>
      <c r="O43" s="141"/>
      <c r="P43" s="141"/>
      <c r="Q43" s="141"/>
      <c r="R43" s="141"/>
      <c r="S43" s="141"/>
      <c r="T43" s="141"/>
      <c r="U43" s="141"/>
      <c r="V43" s="141"/>
      <c r="W43" s="140"/>
    </row>
    <row r="44" spans="2:23" ht="11.25">
      <c r="B44" s="158" t="s">
        <v>18</v>
      </c>
      <c r="C44" s="141"/>
      <c r="D44" s="141"/>
      <c r="E44" s="141"/>
      <c r="F44" s="141"/>
      <c r="G44" s="141"/>
      <c r="H44" s="141"/>
      <c r="I44" s="141"/>
      <c r="J44" s="141"/>
      <c r="K44" s="141"/>
      <c r="L44" s="141"/>
      <c r="M44" s="141"/>
      <c r="N44" s="141"/>
      <c r="O44" s="141"/>
      <c r="P44" s="141"/>
      <c r="Q44" s="141"/>
      <c r="R44" s="141"/>
      <c r="S44" s="141"/>
      <c r="T44" s="141"/>
      <c r="U44" s="141"/>
      <c r="V44" s="141"/>
      <c r="W44" s="140"/>
    </row>
    <row r="45" spans="2:23" ht="11.25">
      <c r="B45" s="158" t="s">
        <v>19</v>
      </c>
      <c r="C45" s="141"/>
      <c r="D45" s="141"/>
      <c r="E45" s="141"/>
      <c r="F45" s="141"/>
      <c r="G45" s="141"/>
      <c r="H45" s="141"/>
      <c r="I45" s="141"/>
      <c r="J45" s="141"/>
      <c r="K45" s="141"/>
      <c r="L45" s="141"/>
      <c r="M45" s="141"/>
      <c r="N45" s="141"/>
      <c r="O45" s="141"/>
      <c r="P45" s="141"/>
      <c r="Q45" s="141"/>
      <c r="R45" s="141"/>
      <c r="S45" s="141"/>
      <c r="T45" s="141"/>
      <c r="U45" s="141"/>
      <c r="V45" s="141"/>
      <c r="W45" s="140"/>
    </row>
    <row r="46" spans="2:23" ht="11.25">
      <c r="B46" s="158" t="s">
        <v>20</v>
      </c>
      <c r="C46" s="141"/>
      <c r="D46" s="141"/>
      <c r="E46" s="141"/>
      <c r="F46" s="141"/>
      <c r="G46" s="141"/>
      <c r="H46" s="141"/>
      <c r="I46" s="141"/>
      <c r="J46" s="141"/>
      <c r="K46" s="141"/>
      <c r="L46" s="141"/>
      <c r="M46" s="141"/>
      <c r="N46" s="141"/>
      <c r="O46" s="141"/>
      <c r="P46" s="141"/>
      <c r="Q46" s="141"/>
      <c r="R46" s="141"/>
      <c r="S46" s="141"/>
      <c r="T46" s="141"/>
      <c r="U46" s="141"/>
      <c r="V46" s="141"/>
      <c r="W46" s="140"/>
    </row>
    <row r="47" spans="2:23" ht="22.5">
      <c r="B47" s="158" t="s">
        <v>21</v>
      </c>
      <c r="C47" s="141"/>
      <c r="D47" s="141"/>
      <c r="E47" s="141"/>
      <c r="F47" s="141"/>
      <c r="G47" s="141"/>
      <c r="H47" s="141"/>
      <c r="I47" s="141"/>
      <c r="J47" s="141"/>
      <c r="K47" s="141"/>
      <c r="L47" s="141"/>
      <c r="M47" s="141"/>
      <c r="N47" s="141"/>
      <c r="O47" s="141"/>
      <c r="P47" s="141"/>
      <c r="Q47" s="141"/>
      <c r="R47" s="141"/>
      <c r="S47" s="141"/>
      <c r="T47" s="141"/>
      <c r="U47" s="141"/>
      <c r="V47" s="141"/>
      <c r="W47" s="140"/>
    </row>
    <row r="48" spans="2:23" ht="11.25">
      <c r="B48" s="158" t="s">
        <v>22</v>
      </c>
      <c r="C48" s="141"/>
      <c r="D48" s="141"/>
      <c r="E48" s="141"/>
      <c r="F48" s="141"/>
      <c r="G48" s="141"/>
      <c r="H48" s="141"/>
      <c r="I48" s="141"/>
      <c r="J48" s="141"/>
      <c r="K48" s="141"/>
      <c r="L48" s="141"/>
      <c r="M48" s="141"/>
      <c r="N48" s="141"/>
      <c r="O48" s="141"/>
      <c r="P48" s="141"/>
      <c r="Q48" s="141"/>
      <c r="R48" s="141"/>
      <c r="S48" s="141"/>
      <c r="T48" s="141"/>
      <c r="U48" s="141"/>
      <c r="V48" s="141"/>
      <c r="W48" s="140"/>
    </row>
    <row r="49" spans="2:23" ht="11.25">
      <c r="B49" s="158" t="s">
        <v>23</v>
      </c>
      <c r="C49" s="141"/>
      <c r="D49" s="141"/>
      <c r="E49" s="141"/>
      <c r="F49" s="141"/>
      <c r="G49" s="141"/>
      <c r="H49" s="141"/>
      <c r="I49" s="141"/>
      <c r="J49" s="141"/>
      <c r="K49" s="141"/>
      <c r="L49" s="141"/>
      <c r="M49" s="141"/>
      <c r="N49" s="141"/>
      <c r="O49" s="141"/>
      <c r="P49" s="141"/>
      <c r="Q49" s="141"/>
      <c r="R49" s="141"/>
      <c r="S49" s="141"/>
      <c r="T49" s="141"/>
      <c r="U49" s="141"/>
      <c r="V49" s="141"/>
      <c r="W49" s="140"/>
    </row>
    <row r="50" spans="2:23" ht="11.25">
      <c r="B50" s="158" t="s">
        <v>24</v>
      </c>
      <c r="C50" s="141"/>
      <c r="D50" s="141"/>
      <c r="E50" s="141"/>
      <c r="F50" s="141"/>
      <c r="G50" s="141"/>
      <c r="H50" s="141"/>
      <c r="I50" s="141"/>
      <c r="J50" s="141"/>
      <c r="K50" s="141"/>
      <c r="L50" s="141"/>
      <c r="M50" s="141"/>
      <c r="N50" s="141"/>
      <c r="O50" s="141"/>
      <c r="P50" s="141"/>
      <c r="Q50" s="141"/>
      <c r="R50" s="141"/>
      <c r="S50" s="141"/>
      <c r="T50" s="141"/>
      <c r="U50" s="141"/>
      <c r="V50" s="141"/>
      <c r="W50" s="140"/>
    </row>
    <row r="51" spans="2:23" ht="11.25">
      <c r="B51" s="158" t="s">
        <v>25</v>
      </c>
      <c r="C51" s="141"/>
      <c r="D51" s="141"/>
      <c r="E51" s="141"/>
      <c r="F51" s="141"/>
      <c r="G51" s="141"/>
      <c r="H51" s="141"/>
      <c r="I51" s="141"/>
      <c r="J51" s="141"/>
      <c r="K51" s="141"/>
      <c r="L51" s="141"/>
      <c r="M51" s="141"/>
      <c r="N51" s="141"/>
      <c r="O51" s="141"/>
      <c r="P51" s="141"/>
      <c r="Q51" s="141"/>
      <c r="R51" s="141"/>
      <c r="S51" s="141"/>
      <c r="T51" s="141"/>
      <c r="U51" s="141"/>
      <c r="V51" s="141"/>
      <c r="W51" s="140"/>
    </row>
    <row r="52" spans="2:23" ht="11.25">
      <c r="B52" s="158" t="s">
        <v>26</v>
      </c>
      <c r="C52" s="141"/>
      <c r="D52" s="141"/>
      <c r="E52" s="141"/>
      <c r="F52" s="141"/>
      <c r="G52" s="141"/>
      <c r="H52" s="141"/>
      <c r="I52" s="141"/>
      <c r="J52" s="141"/>
      <c r="K52" s="141"/>
      <c r="L52" s="141"/>
      <c r="M52" s="141"/>
      <c r="N52" s="141"/>
      <c r="O52" s="141"/>
      <c r="P52" s="141"/>
      <c r="Q52" s="141"/>
      <c r="R52" s="141"/>
      <c r="S52" s="141"/>
      <c r="T52" s="141"/>
      <c r="U52" s="141"/>
      <c r="V52" s="141"/>
      <c r="W52" s="140"/>
    </row>
    <row r="53" spans="2:23" ht="11.25">
      <c r="B53" s="158" t="s">
        <v>27</v>
      </c>
      <c r="C53" s="141"/>
      <c r="D53" s="141"/>
      <c r="E53" s="141"/>
      <c r="F53" s="141"/>
      <c r="G53" s="141"/>
      <c r="H53" s="141"/>
      <c r="I53" s="141"/>
      <c r="J53" s="141"/>
      <c r="K53" s="141"/>
      <c r="L53" s="141"/>
      <c r="M53" s="141"/>
      <c r="N53" s="141"/>
      <c r="O53" s="141"/>
      <c r="P53" s="141"/>
      <c r="Q53" s="141"/>
      <c r="R53" s="141"/>
      <c r="S53" s="141"/>
      <c r="T53" s="141"/>
      <c r="U53" s="141"/>
      <c r="V53" s="141"/>
      <c r="W53" s="140"/>
    </row>
    <row r="54" spans="2:23" ht="11.25">
      <c r="B54" s="158" t="s">
        <v>210</v>
      </c>
      <c r="C54" s="141"/>
      <c r="D54" s="141"/>
      <c r="E54" s="141"/>
      <c r="F54" s="141"/>
      <c r="G54" s="141"/>
      <c r="H54" s="141"/>
      <c r="I54" s="141"/>
      <c r="J54" s="141"/>
      <c r="K54" s="141"/>
      <c r="L54" s="141"/>
      <c r="M54" s="141"/>
      <c r="N54" s="141"/>
      <c r="O54" s="141"/>
      <c r="P54" s="141"/>
      <c r="Q54" s="141"/>
      <c r="R54" s="141"/>
      <c r="S54" s="141"/>
      <c r="T54" s="141"/>
      <c r="U54" s="141"/>
      <c r="V54" s="141"/>
      <c r="W54" s="140"/>
    </row>
    <row r="55" spans="2:23" ht="11.25">
      <c r="B55" s="158" t="s">
        <v>211</v>
      </c>
      <c r="C55" s="141"/>
      <c r="D55" s="141"/>
      <c r="E55" s="141"/>
      <c r="F55" s="141"/>
      <c r="G55" s="141"/>
      <c r="H55" s="141"/>
      <c r="I55" s="141"/>
      <c r="J55" s="141"/>
      <c r="K55" s="141"/>
      <c r="L55" s="141"/>
      <c r="M55" s="141"/>
      <c r="N55" s="141"/>
      <c r="O55" s="141"/>
      <c r="P55" s="141"/>
      <c r="Q55" s="141"/>
      <c r="R55" s="141"/>
      <c r="S55" s="141"/>
      <c r="T55" s="141"/>
      <c r="U55" s="141"/>
      <c r="V55" s="141"/>
      <c r="W55" s="140"/>
    </row>
    <row r="56" spans="2:23" ht="11.25">
      <c r="B56" s="158" t="s">
        <v>212</v>
      </c>
      <c r="C56" s="141"/>
      <c r="D56" s="141"/>
      <c r="E56" s="141"/>
      <c r="F56" s="141"/>
      <c r="G56" s="141"/>
      <c r="H56" s="141"/>
      <c r="I56" s="141"/>
      <c r="J56" s="141"/>
      <c r="K56" s="141"/>
      <c r="L56" s="141"/>
      <c r="M56" s="141"/>
      <c r="N56" s="141"/>
      <c r="O56" s="141"/>
      <c r="P56" s="141"/>
      <c r="Q56" s="141"/>
      <c r="R56" s="141"/>
      <c r="S56" s="141"/>
      <c r="T56" s="141"/>
      <c r="U56" s="141"/>
      <c r="V56" s="141"/>
      <c r="W56" s="140"/>
    </row>
    <row r="57" spans="2:25" ht="11.25">
      <c r="B57" s="219" t="s">
        <v>217</v>
      </c>
      <c r="C57" s="143">
        <f aca="true" t="shared" si="0" ref="C57:W57">SUM(C8:C56)</f>
        <v>0</v>
      </c>
      <c r="D57" s="143">
        <f t="shared" si="0"/>
        <v>0</v>
      </c>
      <c r="E57" s="143">
        <f t="shared" si="0"/>
        <v>0</v>
      </c>
      <c r="F57" s="143">
        <f t="shared" si="0"/>
        <v>0</v>
      </c>
      <c r="G57" s="143">
        <f t="shared" si="0"/>
        <v>0</v>
      </c>
      <c r="H57" s="143">
        <f t="shared" si="0"/>
        <v>0</v>
      </c>
      <c r="I57" s="143">
        <f t="shared" si="0"/>
        <v>0</v>
      </c>
      <c r="J57" s="143">
        <f t="shared" si="0"/>
        <v>0</v>
      </c>
      <c r="K57" s="143">
        <f t="shared" si="0"/>
        <v>0</v>
      </c>
      <c r="L57" s="143">
        <f t="shared" si="0"/>
        <v>0</v>
      </c>
      <c r="M57" s="143">
        <f t="shared" si="0"/>
        <v>0</v>
      </c>
      <c r="N57" s="143">
        <f t="shared" si="0"/>
        <v>0</v>
      </c>
      <c r="O57" s="143">
        <f t="shared" si="0"/>
        <v>0</v>
      </c>
      <c r="P57" s="143">
        <f t="shared" si="0"/>
        <v>0</v>
      </c>
      <c r="Q57" s="143">
        <f t="shared" si="0"/>
        <v>0</v>
      </c>
      <c r="R57" s="143">
        <f t="shared" si="0"/>
        <v>0</v>
      </c>
      <c r="S57" s="143">
        <f t="shared" si="0"/>
        <v>0</v>
      </c>
      <c r="T57" s="143">
        <f t="shared" si="0"/>
        <v>0</v>
      </c>
      <c r="U57" s="143">
        <f t="shared" si="0"/>
        <v>0</v>
      </c>
      <c r="V57" s="143">
        <f t="shared" si="0"/>
        <v>0</v>
      </c>
      <c r="W57" s="143">
        <f t="shared" si="0"/>
        <v>0</v>
      </c>
      <c r="Y57" s="160"/>
    </row>
    <row r="58" spans="2:25" ht="11.25">
      <c r="B58" s="219"/>
      <c r="C58" s="145">
        <f aca="true" t="shared" si="1" ref="C58:W58">IF(C5=0,1,IF(C57=100%,1,0))</f>
        <v>1</v>
      </c>
      <c r="D58" s="145">
        <f t="shared" si="1"/>
        <v>1</v>
      </c>
      <c r="E58" s="145">
        <f t="shared" si="1"/>
        <v>1</v>
      </c>
      <c r="F58" s="145">
        <f t="shared" si="1"/>
        <v>1</v>
      </c>
      <c r="G58" s="145">
        <f t="shared" si="1"/>
        <v>1</v>
      </c>
      <c r="H58" s="145">
        <f t="shared" si="1"/>
        <v>1</v>
      </c>
      <c r="I58" s="145">
        <f t="shared" si="1"/>
        <v>1</v>
      </c>
      <c r="J58" s="145">
        <f t="shared" si="1"/>
        <v>1</v>
      </c>
      <c r="K58" s="145">
        <f t="shared" si="1"/>
        <v>1</v>
      </c>
      <c r="L58" s="145">
        <f t="shared" si="1"/>
        <v>1</v>
      </c>
      <c r="M58" s="145">
        <f t="shared" si="1"/>
        <v>1</v>
      </c>
      <c r="N58" s="145">
        <f t="shared" si="1"/>
        <v>1</v>
      </c>
      <c r="O58" s="145">
        <f t="shared" si="1"/>
        <v>1</v>
      </c>
      <c r="P58" s="145">
        <f t="shared" si="1"/>
        <v>1</v>
      </c>
      <c r="Q58" s="145">
        <f t="shared" si="1"/>
        <v>1</v>
      </c>
      <c r="R58" s="145">
        <f t="shared" si="1"/>
        <v>1</v>
      </c>
      <c r="S58" s="145">
        <f t="shared" si="1"/>
        <v>1</v>
      </c>
      <c r="T58" s="145">
        <f t="shared" si="1"/>
        <v>1</v>
      </c>
      <c r="U58" s="145">
        <f t="shared" si="1"/>
        <v>1</v>
      </c>
      <c r="V58" s="145">
        <f t="shared" si="1"/>
        <v>1</v>
      </c>
      <c r="W58" s="145">
        <f t="shared" si="1"/>
        <v>1</v>
      </c>
      <c r="Y58" s="144"/>
    </row>
    <row r="59" spans="2:25" ht="11.25">
      <c r="B59" s="58" t="s">
        <v>79</v>
      </c>
      <c r="C59" s="146"/>
      <c r="D59" s="146"/>
      <c r="E59" s="146"/>
      <c r="F59" s="146"/>
      <c r="G59" s="146"/>
      <c r="N59" s="143"/>
      <c r="O59" s="143"/>
      <c r="P59" s="143"/>
      <c r="Q59" s="143"/>
      <c r="R59" s="143"/>
      <c r="S59" s="143"/>
      <c r="T59" s="143"/>
      <c r="U59" s="143"/>
      <c r="V59" s="143"/>
      <c r="W59" s="143"/>
      <c r="Y59" s="144"/>
    </row>
    <row r="60" spans="2:25" ht="11.25">
      <c r="B60" s="613"/>
      <c r="C60" s="146"/>
      <c r="D60" s="146"/>
      <c r="E60" s="146"/>
      <c r="F60" s="146"/>
      <c r="G60" s="146"/>
      <c r="H60" s="146"/>
      <c r="I60" s="146"/>
      <c r="J60" s="146"/>
      <c r="K60" s="146"/>
      <c r="L60" s="146"/>
      <c r="M60" s="146"/>
      <c r="N60" s="220"/>
      <c r="O60" s="143"/>
      <c r="P60" s="143"/>
      <c r="Q60" s="143"/>
      <c r="R60" s="143"/>
      <c r="S60" s="143"/>
      <c r="T60" s="143"/>
      <c r="U60" s="143"/>
      <c r="V60" s="143"/>
      <c r="W60" s="143"/>
      <c r="Y60" s="144"/>
    </row>
    <row r="61" spans="2:25" ht="11.25">
      <c r="B61" s="614"/>
      <c r="C61" s="146"/>
      <c r="D61" s="146"/>
      <c r="E61" s="146"/>
      <c r="F61" s="146"/>
      <c r="G61" s="146"/>
      <c r="H61" s="146"/>
      <c r="I61" s="146"/>
      <c r="J61" s="146"/>
      <c r="K61" s="146"/>
      <c r="L61" s="146"/>
      <c r="M61" s="146"/>
      <c r="N61" s="220"/>
      <c r="O61" s="143"/>
      <c r="P61" s="143"/>
      <c r="Q61" s="143"/>
      <c r="R61" s="143"/>
      <c r="S61" s="143"/>
      <c r="T61" s="143"/>
      <c r="U61" s="143"/>
      <c r="V61" s="143"/>
      <c r="W61" s="143"/>
      <c r="Y61" s="144"/>
    </row>
    <row r="62" spans="2:25" ht="11.25">
      <c r="B62" s="614"/>
      <c r="C62" s="146"/>
      <c r="D62" s="146"/>
      <c r="E62" s="146"/>
      <c r="F62" s="146"/>
      <c r="G62" s="146"/>
      <c r="H62" s="146"/>
      <c r="I62" s="146"/>
      <c r="J62" s="146"/>
      <c r="K62" s="146"/>
      <c r="L62" s="146"/>
      <c r="M62" s="146"/>
      <c r="N62" s="220"/>
      <c r="O62" s="143"/>
      <c r="P62" s="143"/>
      <c r="Q62" s="143"/>
      <c r="R62" s="143"/>
      <c r="S62" s="143"/>
      <c r="T62" s="143"/>
      <c r="U62" s="143"/>
      <c r="V62" s="143"/>
      <c r="W62" s="143"/>
      <c r="Y62" s="144"/>
    </row>
    <row r="63" spans="2:25" ht="11.25">
      <c r="B63" s="614"/>
      <c r="C63" s="146"/>
      <c r="D63" s="146"/>
      <c r="E63" s="146"/>
      <c r="F63" s="146"/>
      <c r="G63" s="146"/>
      <c r="H63" s="146"/>
      <c r="I63" s="146"/>
      <c r="J63" s="146"/>
      <c r="K63" s="146"/>
      <c r="L63" s="146"/>
      <c r="M63" s="146"/>
      <c r="N63" s="220"/>
      <c r="O63" s="143"/>
      <c r="P63" s="143"/>
      <c r="Q63" s="143"/>
      <c r="R63" s="143"/>
      <c r="S63" s="143"/>
      <c r="T63" s="143"/>
      <c r="U63" s="143"/>
      <c r="V63" s="143"/>
      <c r="W63" s="143"/>
      <c r="Y63" s="144"/>
    </row>
    <row r="64" spans="2:25" ht="11.25">
      <c r="B64" s="615"/>
      <c r="C64" s="146"/>
      <c r="D64" s="146"/>
      <c r="E64" s="146"/>
      <c r="F64" s="146"/>
      <c r="G64" s="146"/>
      <c r="H64" s="146"/>
      <c r="I64" s="146"/>
      <c r="J64" s="146"/>
      <c r="K64" s="146"/>
      <c r="L64" s="146"/>
      <c r="M64" s="146"/>
      <c r="N64" s="220"/>
      <c r="O64" s="143"/>
      <c r="P64" s="143"/>
      <c r="Q64" s="143"/>
      <c r="R64" s="143"/>
      <c r="S64" s="143"/>
      <c r="T64" s="143"/>
      <c r="U64" s="143"/>
      <c r="V64" s="143"/>
      <c r="W64" s="143"/>
      <c r="Y64" s="144"/>
    </row>
    <row r="65" spans="2:25" ht="11.25">
      <c r="B65" s="132" t="s">
        <v>345</v>
      </c>
      <c r="C65" s="220"/>
      <c r="D65" s="220"/>
      <c r="E65" s="220"/>
      <c r="F65" s="220"/>
      <c r="G65" s="220"/>
      <c r="H65" s="220"/>
      <c r="I65" s="220"/>
      <c r="J65" s="220"/>
      <c r="K65" s="220"/>
      <c r="L65" s="220"/>
      <c r="M65" s="220"/>
      <c r="N65" s="220"/>
      <c r="O65" s="143"/>
      <c r="P65" s="143"/>
      <c r="Q65" s="143"/>
      <c r="R65" s="143"/>
      <c r="S65" s="143"/>
      <c r="T65" s="143"/>
      <c r="U65" s="143"/>
      <c r="V65" s="143"/>
      <c r="W65" s="143"/>
      <c r="Y65" s="144"/>
    </row>
    <row r="66" ht="11.25">
      <c r="B66" s="133"/>
    </row>
    <row r="67" spans="2:24" ht="11.25">
      <c r="B67" s="148" t="s">
        <v>199</v>
      </c>
      <c r="C67" s="149"/>
      <c r="D67" s="149"/>
      <c r="E67" s="149"/>
      <c r="F67" s="149"/>
      <c r="G67" s="149"/>
      <c r="H67" s="149"/>
      <c r="I67" s="149"/>
      <c r="J67" s="149"/>
      <c r="K67" s="149"/>
      <c r="L67" s="149"/>
      <c r="M67" s="149"/>
      <c r="N67" s="149"/>
      <c r="O67" s="149"/>
      <c r="P67" s="149"/>
      <c r="Q67" s="149"/>
      <c r="R67" s="149"/>
      <c r="S67" s="149"/>
      <c r="T67" s="149"/>
      <c r="U67" s="149"/>
      <c r="V67" s="149"/>
      <c r="W67" s="149"/>
      <c r="X67" s="149"/>
    </row>
    <row r="68" spans="2:24" ht="11.25">
      <c r="B68" s="139" t="s">
        <v>843</v>
      </c>
      <c r="C68" s="190">
        <f>C$5*C8*'EMISSIONS FACTORS'!$J446</f>
        <v>0</v>
      </c>
      <c r="D68" s="190">
        <f>D$5*D8*'EMISSIONS FACTORS'!$J446</f>
        <v>0</v>
      </c>
      <c r="E68" s="190">
        <f>E$5*E8*'EMISSIONS FACTORS'!$J446</f>
        <v>0</v>
      </c>
      <c r="F68" s="190">
        <f>F$5*F8*'EMISSIONS FACTORS'!$J446</f>
        <v>0</v>
      </c>
      <c r="G68" s="190">
        <f>G$5*G8*'EMISSIONS FACTORS'!$J446</f>
        <v>0</v>
      </c>
      <c r="H68" s="190">
        <f>H$5*H8*'EMISSIONS FACTORS'!$J446</f>
        <v>0</v>
      </c>
      <c r="I68" s="190">
        <f>I$5*I8*'EMISSIONS FACTORS'!$J446</f>
        <v>0</v>
      </c>
      <c r="J68" s="190">
        <f>J$5*J8*'EMISSIONS FACTORS'!$J446</f>
        <v>0</v>
      </c>
      <c r="K68" s="190">
        <f>K$5*K8*'EMISSIONS FACTORS'!$J446</f>
        <v>0</v>
      </c>
      <c r="L68" s="190">
        <f>L$5*L8*'EMISSIONS FACTORS'!$J446</f>
        <v>0</v>
      </c>
      <c r="M68" s="190">
        <f>M$5*M8*'EMISSIONS FACTORS'!$J446</f>
        <v>0</v>
      </c>
      <c r="N68" s="190">
        <f>N$5*N8*'EMISSIONS FACTORS'!$J446</f>
        <v>0</v>
      </c>
      <c r="O68" s="190">
        <f>O$5*O8*'EMISSIONS FACTORS'!$J446</f>
        <v>0</v>
      </c>
      <c r="P68" s="190">
        <f>P$5*P8*'EMISSIONS FACTORS'!$J446</f>
        <v>0</v>
      </c>
      <c r="Q68" s="190">
        <f>Q$5*Q8*'EMISSIONS FACTORS'!$J446</f>
        <v>0</v>
      </c>
      <c r="R68" s="190">
        <f>R$5*R8*'EMISSIONS FACTORS'!$J446</f>
        <v>0</v>
      </c>
      <c r="S68" s="190">
        <f>S$5*S8*'EMISSIONS FACTORS'!$J446</f>
        <v>0</v>
      </c>
      <c r="T68" s="190">
        <f>T$5*T8*'EMISSIONS FACTORS'!$J446</f>
        <v>0</v>
      </c>
      <c r="U68" s="190">
        <f>U$5*U8*'EMISSIONS FACTORS'!$J446</f>
        <v>0</v>
      </c>
      <c r="V68" s="190">
        <f>V$5*V8*'EMISSIONS FACTORS'!$J446</f>
        <v>0</v>
      </c>
      <c r="W68" s="190">
        <f>W$5*W8*'EMISSIONS FACTORS'!$J446</f>
        <v>0</v>
      </c>
      <c r="X68" s="190">
        <f>SUM(C68:W68)</f>
        <v>0</v>
      </c>
    </row>
    <row r="69" spans="2:24" ht="11.25">
      <c r="B69" s="139" t="s">
        <v>844</v>
      </c>
      <c r="C69" s="190">
        <f>C$5*C9*'EMISSIONS FACTORS'!$J447</f>
        <v>0</v>
      </c>
      <c r="D69" s="190">
        <f>D$5*D9*'EMISSIONS FACTORS'!$J447</f>
        <v>0</v>
      </c>
      <c r="E69" s="190">
        <f>E$5*E9*'EMISSIONS FACTORS'!$J447</f>
        <v>0</v>
      </c>
      <c r="F69" s="190">
        <f>F$5*F9*'EMISSIONS FACTORS'!$J447</f>
        <v>0</v>
      </c>
      <c r="G69" s="190">
        <f>G$5*G9*'EMISSIONS FACTORS'!$J447</f>
        <v>0</v>
      </c>
      <c r="H69" s="190">
        <f>H$5*H9*'EMISSIONS FACTORS'!$J447</f>
        <v>0</v>
      </c>
      <c r="I69" s="190">
        <f>I$5*I9*'EMISSIONS FACTORS'!$J447</f>
        <v>0</v>
      </c>
      <c r="J69" s="190">
        <f>J$5*J9*'EMISSIONS FACTORS'!$J447</f>
        <v>0</v>
      </c>
      <c r="K69" s="190">
        <f>K$5*K9*'EMISSIONS FACTORS'!$J447</f>
        <v>0</v>
      </c>
      <c r="L69" s="190">
        <f>L$5*L9*'EMISSIONS FACTORS'!$J447</f>
        <v>0</v>
      </c>
      <c r="M69" s="190">
        <f>M$5*M9*'EMISSIONS FACTORS'!$J447</f>
        <v>0</v>
      </c>
      <c r="N69" s="190">
        <f>N$5*N9*'EMISSIONS FACTORS'!$J447</f>
        <v>0</v>
      </c>
      <c r="O69" s="190">
        <f>O$5*O9*'EMISSIONS FACTORS'!$J447</f>
        <v>0</v>
      </c>
      <c r="P69" s="190">
        <f>P$5*P9*'EMISSIONS FACTORS'!$J447</f>
        <v>0</v>
      </c>
      <c r="Q69" s="190">
        <f>Q$5*Q9*'EMISSIONS FACTORS'!$J447</f>
        <v>0</v>
      </c>
      <c r="R69" s="190">
        <f>R$5*R9*'EMISSIONS FACTORS'!$J447</f>
        <v>0</v>
      </c>
      <c r="S69" s="190">
        <f>S$5*S9*'EMISSIONS FACTORS'!$J447</f>
        <v>0</v>
      </c>
      <c r="T69" s="190">
        <f>T$5*T9*'EMISSIONS FACTORS'!$J447</f>
        <v>0</v>
      </c>
      <c r="U69" s="190">
        <f>U$5*U9*'EMISSIONS FACTORS'!$J447</f>
        <v>0</v>
      </c>
      <c r="V69" s="190">
        <f>V$5*V9*'EMISSIONS FACTORS'!$J447</f>
        <v>0</v>
      </c>
      <c r="W69" s="190">
        <f>W$5*W9*'EMISSIONS FACTORS'!$J447</f>
        <v>0</v>
      </c>
      <c r="X69" s="135">
        <f aca="true" t="shared" si="2" ref="X69:X116">SUM(C69:W69)</f>
        <v>0</v>
      </c>
    </row>
    <row r="70" spans="2:24" ht="11.25">
      <c r="B70" s="139" t="s">
        <v>845</v>
      </c>
      <c r="C70" s="190">
        <f>C$5*C10*'EMISSIONS FACTORS'!$J448</f>
        <v>0</v>
      </c>
      <c r="D70" s="190">
        <f>D$5*D10*'EMISSIONS FACTORS'!$J448</f>
        <v>0</v>
      </c>
      <c r="E70" s="190">
        <f>E$5*E10*'EMISSIONS FACTORS'!$J448</f>
        <v>0</v>
      </c>
      <c r="F70" s="190">
        <f>F$5*F10*'EMISSIONS FACTORS'!$J448</f>
        <v>0</v>
      </c>
      <c r="G70" s="190">
        <f>G$5*G10*'EMISSIONS FACTORS'!$J448</f>
        <v>0</v>
      </c>
      <c r="H70" s="190">
        <f>H$5*H10*'EMISSIONS FACTORS'!$J448</f>
        <v>0</v>
      </c>
      <c r="I70" s="190">
        <f>I$5*I10*'EMISSIONS FACTORS'!$J448</f>
        <v>0</v>
      </c>
      <c r="J70" s="190">
        <f>J$5*J10*'EMISSIONS FACTORS'!$J448</f>
        <v>0</v>
      </c>
      <c r="K70" s="190">
        <f>K$5*K10*'EMISSIONS FACTORS'!$J448</f>
        <v>0</v>
      </c>
      <c r="L70" s="190">
        <f>L$5*L10*'EMISSIONS FACTORS'!$J448</f>
        <v>0</v>
      </c>
      <c r="M70" s="190">
        <f>M$5*M10*'EMISSIONS FACTORS'!$J448</f>
        <v>0</v>
      </c>
      <c r="N70" s="190">
        <f>N$5*N10*'EMISSIONS FACTORS'!$J448</f>
        <v>0</v>
      </c>
      <c r="O70" s="190">
        <f>O$5*O10*'EMISSIONS FACTORS'!$J448</f>
        <v>0</v>
      </c>
      <c r="P70" s="190">
        <f>P$5*P10*'EMISSIONS FACTORS'!$J448</f>
        <v>0</v>
      </c>
      <c r="Q70" s="190">
        <f>Q$5*Q10*'EMISSIONS FACTORS'!$J448</f>
        <v>0</v>
      </c>
      <c r="R70" s="190">
        <f>R$5*R10*'EMISSIONS FACTORS'!$J448</f>
        <v>0</v>
      </c>
      <c r="S70" s="190">
        <f>S$5*S10*'EMISSIONS FACTORS'!$J448</f>
        <v>0</v>
      </c>
      <c r="T70" s="190">
        <f>T$5*T10*'EMISSIONS FACTORS'!$J448</f>
        <v>0</v>
      </c>
      <c r="U70" s="190">
        <f>U$5*U10*'EMISSIONS FACTORS'!$J448</f>
        <v>0</v>
      </c>
      <c r="V70" s="190">
        <f>V$5*V10*'EMISSIONS FACTORS'!$J448</f>
        <v>0</v>
      </c>
      <c r="W70" s="190">
        <f>W$5*W10*'EMISSIONS FACTORS'!$J448</f>
        <v>0</v>
      </c>
      <c r="X70" s="135">
        <f t="shared" si="2"/>
        <v>0</v>
      </c>
    </row>
    <row r="71" spans="2:24" ht="11.25">
      <c r="B71" s="139" t="s">
        <v>846</v>
      </c>
      <c r="C71" s="190">
        <f>C$5*C11*'EMISSIONS FACTORS'!$J449</f>
        <v>0</v>
      </c>
      <c r="D71" s="190">
        <f>D$5*D11*'EMISSIONS FACTORS'!$J449</f>
        <v>0</v>
      </c>
      <c r="E71" s="190">
        <f>E$5*E11*'EMISSIONS FACTORS'!$J449</f>
        <v>0</v>
      </c>
      <c r="F71" s="190">
        <f>F$5*F11*'EMISSIONS FACTORS'!$J449</f>
        <v>0</v>
      </c>
      <c r="G71" s="190">
        <f>G$5*G11*'EMISSIONS FACTORS'!$J449</f>
        <v>0</v>
      </c>
      <c r="H71" s="190">
        <f>H$5*H11*'EMISSIONS FACTORS'!$J449</f>
        <v>0</v>
      </c>
      <c r="I71" s="190">
        <f>I$5*I11*'EMISSIONS FACTORS'!$J449</f>
        <v>0</v>
      </c>
      <c r="J71" s="190">
        <f>J$5*J11*'EMISSIONS FACTORS'!$J449</f>
        <v>0</v>
      </c>
      <c r="K71" s="190">
        <f>K$5*K11*'EMISSIONS FACTORS'!$J449</f>
        <v>0</v>
      </c>
      <c r="L71" s="190">
        <f>L$5*L11*'EMISSIONS FACTORS'!$J449</f>
        <v>0</v>
      </c>
      <c r="M71" s="190">
        <f>M$5*M11*'EMISSIONS FACTORS'!$J449</f>
        <v>0</v>
      </c>
      <c r="N71" s="190">
        <f>N$5*N11*'EMISSIONS FACTORS'!$J449</f>
        <v>0</v>
      </c>
      <c r="O71" s="190">
        <f>O$5*O11*'EMISSIONS FACTORS'!$J449</f>
        <v>0</v>
      </c>
      <c r="P71" s="190">
        <f>P$5*P11*'EMISSIONS FACTORS'!$J449</f>
        <v>0</v>
      </c>
      <c r="Q71" s="190">
        <f>Q$5*Q11*'EMISSIONS FACTORS'!$J449</f>
        <v>0</v>
      </c>
      <c r="R71" s="190">
        <f>R$5*R11*'EMISSIONS FACTORS'!$J449</f>
        <v>0</v>
      </c>
      <c r="S71" s="190">
        <f>S$5*S11*'EMISSIONS FACTORS'!$J449</f>
        <v>0</v>
      </c>
      <c r="T71" s="190">
        <f>T$5*T11*'EMISSIONS FACTORS'!$J449</f>
        <v>0</v>
      </c>
      <c r="U71" s="190">
        <f>U$5*U11*'EMISSIONS FACTORS'!$J449</f>
        <v>0</v>
      </c>
      <c r="V71" s="190">
        <f>V$5*V11*'EMISSIONS FACTORS'!$J449</f>
        <v>0</v>
      </c>
      <c r="W71" s="190">
        <f>W$5*W11*'EMISSIONS FACTORS'!$J449</f>
        <v>0</v>
      </c>
      <c r="X71" s="135">
        <f t="shared" si="2"/>
        <v>0</v>
      </c>
    </row>
    <row r="72" spans="2:24" ht="11.25">
      <c r="B72" s="139" t="s">
        <v>847</v>
      </c>
      <c r="C72" s="190">
        <f>C$5*C12*'EMISSIONS FACTORS'!$J450</f>
        <v>0</v>
      </c>
      <c r="D72" s="190">
        <f>D$5*D12*'EMISSIONS FACTORS'!$J450</f>
        <v>0</v>
      </c>
      <c r="E72" s="190">
        <f>E$5*E12*'EMISSIONS FACTORS'!$J450</f>
        <v>0</v>
      </c>
      <c r="F72" s="190">
        <f>F$5*F12*'EMISSIONS FACTORS'!$J450</f>
        <v>0</v>
      </c>
      <c r="G72" s="190">
        <f>G$5*G12*'EMISSIONS FACTORS'!$J450</f>
        <v>0</v>
      </c>
      <c r="H72" s="190">
        <f>H$5*H12*'EMISSIONS FACTORS'!$J450</f>
        <v>0</v>
      </c>
      <c r="I72" s="190">
        <f>I$5*I12*'EMISSIONS FACTORS'!$J450</f>
        <v>0</v>
      </c>
      <c r="J72" s="190">
        <f>J$5*J12*'EMISSIONS FACTORS'!$J450</f>
        <v>0</v>
      </c>
      <c r="K72" s="190">
        <f>K$5*K12*'EMISSIONS FACTORS'!$J450</f>
        <v>0</v>
      </c>
      <c r="L72" s="190">
        <f>L$5*L12*'EMISSIONS FACTORS'!$J450</f>
        <v>0</v>
      </c>
      <c r="M72" s="190">
        <f>M$5*M12*'EMISSIONS FACTORS'!$J450</f>
        <v>0</v>
      </c>
      <c r="N72" s="190">
        <f>N$5*N12*'EMISSIONS FACTORS'!$J450</f>
        <v>0</v>
      </c>
      <c r="O72" s="190">
        <f>O$5*O12*'EMISSIONS FACTORS'!$J450</f>
        <v>0</v>
      </c>
      <c r="P72" s="190">
        <f>P$5*P12*'EMISSIONS FACTORS'!$J450</f>
        <v>0</v>
      </c>
      <c r="Q72" s="190">
        <f>Q$5*Q12*'EMISSIONS FACTORS'!$J450</f>
        <v>0</v>
      </c>
      <c r="R72" s="190">
        <f>R$5*R12*'EMISSIONS FACTORS'!$J450</f>
        <v>0</v>
      </c>
      <c r="S72" s="190">
        <f>S$5*S12*'EMISSIONS FACTORS'!$J450</f>
        <v>0</v>
      </c>
      <c r="T72" s="190">
        <f>T$5*T12*'EMISSIONS FACTORS'!$J450</f>
        <v>0</v>
      </c>
      <c r="U72" s="190">
        <f>U$5*U12*'EMISSIONS FACTORS'!$J450</f>
        <v>0</v>
      </c>
      <c r="V72" s="190">
        <f>V$5*V12*'EMISSIONS FACTORS'!$J450</f>
        <v>0</v>
      </c>
      <c r="W72" s="190">
        <f>W$5*W12*'EMISSIONS FACTORS'!$J450</f>
        <v>0</v>
      </c>
      <c r="X72" s="135">
        <f t="shared" si="2"/>
        <v>0</v>
      </c>
    </row>
    <row r="73" spans="2:24" ht="11.25">
      <c r="B73" s="139" t="s">
        <v>848</v>
      </c>
      <c r="C73" s="190">
        <f>C$5*C13*'EMISSIONS FACTORS'!$J451</f>
        <v>0</v>
      </c>
      <c r="D73" s="190">
        <f>D$5*D13*'EMISSIONS FACTORS'!$J451</f>
        <v>0</v>
      </c>
      <c r="E73" s="190">
        <f>E$5*E13*'EMISSIONS FACTORS'!$J451</f>
        <v>0</v>
      </c>
      <c r="F73" s="190">
        <f>F$5*F13*'EMISSIONS FACTORS'!$J451</f>
        <v>0</v>
      </c>
      <c r="G73" s="190">
        <f>G$5*G13*'EMISSIONS FACTORS'!$J451</f>
        <v>0</v>
      </c>
      <c r="H73" s="190">
        <f>H$5*H13*'EMISSIONS FACTORS'!$J451</f>
        <v>0</v>
      </c>
      <c r="I73" s="190">
        <f>I$5*I13*'EMISSIONS FACTORS'!$J451</f>
        <v>0</v>
      </c>
      <c r="J73" s="190">
        <f>J$5*J13*'EMISSIONS FACTORS'!$J451</f>
        <v>0</v>
      </c>
      <c r="K73" s="190">
        <f>K$5*K13*'EMISSIONS FACTORS'!$J451</f>
        <v>0</v>
      </c>
      <c r="L73" s="190">
        <f>L$5*L13*'EMISSIONS FACTORS'!$J451</f>
        <v>0</v>
      </c>
      <c r="M73" s="190">
        <f>M$5*M13*'EMISSIONS FACTORS'!$J451</f>
        <v>0</v>
      </c>
      <c r="N73" s="190">
        <f>N$5*N13*'EMISSIONS FACTORS'!$J451</f>
        <v>0</v>
      </c>
      <c r="O73" s="190">
        <f>O$5*O13*'EMISSIONS FACTORS'!$J451</f>
        <v>0</v>
      </c>
      <c r="P73" s="190">
        <f>P$5*P13*'EMISSIONS FACTORS'!$J451</f>
        <v>0</v>
      </c>
      <c r="Q73" s="190">
        <f>Q$5*Q13*'EMISSIONS FACTORS'!$J451</f>
        <v>0</v>
      </c>
      <c r="R73" s="190">
        <f>R$5*R13*'EMISSIONS FACTORS'!$J451</f>
        <v>0</v>
      </c>
      <c r="S73" s="190">
        <f>S$5*S13*'EMISSIONS FACTORS'!$J451</f>
        <v>0</v>
      </c>
      <c r="T73" s="190">
        <f>T$5*T13*'EMISSIONS FACTORS'!$J451</f>
        <v>0</v>
      </c>
      <c r="U73" s="190">
        <f>U$5*U13*'EMISSIONS FACTORS'!$J451</f>
        <v>0</v>
      </c>
      <c r="V73" s="190">
        <f>V$5*V13*'EMISSIONS FACTORS'!$J451</f>
        <v>0</v>
      </c>
      <c r="W73" s="190">
        <f>W$5*W13*'EMISSIONS FACTORS'!$J451</f>
        <v>0</v>
      </c>
      <c r="X73" s="135">
        <f t="shared" si="2"/>
        <v>0</v>
      </c>
    </row>
    <row r="74" spans="2:24" ht="11.25">
      <c r="B74" s="139" t="s">
        <v>849</v>
      </c>
      <c r="C74" s="190">
        <f>C$5*C14*'EMISSIONS FACTORS'!$J452</f>
        <v>0</v>
      </c>
      <c r="D74" s="190">
        <f>D$5*D14*'EMISSIONS FACTORS'!$J452</f>
        <v>0</v>
      </c>
      <c r="E74" s="190">
        <f>E$5*E14*'EMISSIONS FACTORS'!$J452</f>
        <v>0</v>
      </c>
      <c r="F74" s="190">
        <f>F$5*F14*'EMISSIONS FACTORS'!$J452</f>
        <v>0</v>
      </c>
      <c r="G74" s="190">
        <f>G$5*G14*'EMISSIONS FACTORS'!$J452</f>
        <v>0</v>
      </c>
      <c r="H74" s="190">
        <f>H$5*H14*'EMISSIONS FACTORS'!$J452</f>
        <v>0</v>
      </c>
      <c r="I74" s="190">
        <f>I$5*I14*'EMISSIONS FACTORS'!$J452</f>
        <v>0</v>
      </c>
      <c r="J74" s="190">
        <f>J$5*J14*'EMISSIONS FACTORS'!$J452</f>
        <v>0</v>
      </c>
      <c r="K74" s="190">
        <f>K$5*K14*'EMISSIONS FACTORS'!$J452</f>
        <v>0</v>
      </c>
      <c r="L74" s="190">
        <f>L$5*L14*'EMISSIONS FACTORS'!$J452</f>
        <v>0</v>
      </c>
      <c r="M74" s="190">
        <f>M$5*M14*'EMISSIONS FACTORS'!$J452</f>
        <v>0</v>
      </c>
      <c r="N74" s="190">
        <f>N$5*N14*'EMISSIONS FACTORS'!$J452</f>
        <v>0</v>
      </c>
      <c r="O74" s="190">
        <f>O$5*O14*'EMISSIONS FACTORS'!$J452</f>
        <v>0</v>
      </c>
      <c r="P74" s="190">
        <f>P$5*P14*'EMISSIONS FACTORS'!$J452</f>
        <v>0</v>
      </c>
      <c r="Q74" s="190">
        <f>Q$5*Q14*'EMISSIONS FACTORS'!$J452</f>
        <v>0</v>
      </c>
      <c r="R74" s="190">
        <f>R$5*R14*'EMISSIONS FACTORS'!$J452</f>
        <v>0</v>
      </c>
      <c r="S74" s="190">
        <f>S$5*S14*'EMISSIONS FACTORS'!$J452</f>
        <v>0</v>
      </c>
      <c r="T74" s="190">
        <f>T$5*T14*'EMISSIONS FACTORS'!$J452</f>
        <v>0</v>
      </c>
      <c r="U74" s="190">
        <f>U$5*U14*'EMISSIONS FACTORS'!$J452</f>
        <v>0</v>
      </c>
      <c r="V74" s="190">
        <f>V$5*V14*'EMISSIONS FACTORS'!$J452</f>
        <v>0</v>
      </c>
      <c r="W74" s="190">
        <f>W$5*W14*'EMISSIONS FACTORS'!$J452</f>
        <v>0</v>
      </c>
      <c r="X74" s="135">
        <f t="shared" si="2"/>
        <v>0</v>
      </c>
    </row>
    <row r="75" spans="2:24" ht="11.25">
      <c r="B75" s="139" t="s">
        <v>869</v>
      </c>
      <c r="C75" s="190">
        <f>C$5*C15*'EMISSIONS FACTORS'!$J453</f>
        <v>0</v>
      </c>
      <c r="D75" s="190">
        <f>D$5*D15*'EMISSIONS FACTORS'!$J453</f>
        <v>0</v>
      </c>
      <c r="E75" s="190">
        <f>E$5*E15*'EMISSIONS FACTORS'!$J453</f>
        <v>0</v>
      </c>
      <c r="F75" s="190">
        <f>F$5*F15*'EMISSIONS FACTORS'!$J453</f>
        <v>0</v>
      </c>
      <c r="G75" s="190">
        <f>G$5*G15*'EMISSIONS FACTORS'!$J453</f>
        <v>0</v>
      </c>
      <c r="H75" s="190">
        <f>H$5*H15*'EMISSIONS FACTORS'!$J453</f>
        <v>0</v>
      </c>
      <c r="I75" s="190">
        <f>I$5*I15*'EMISSIONS FACTORS'!$J453</f>
        <v>0</v>
      </c>
      <c r="J75" s="190">
        <f>J$5*J15*'EMISSIONS FACTORS'!$J453</f>
        <v>0</v>
      </c>
      <c r="K75" s="190">
        <f>K$5*K15*'EMISSIONS FACTORS'!$J453</f>
        <v>0</v>
      </c>
      <c r="L75" s="190">
        <f>L$5*L15*'EMISSIONS FACTORS'!$J453</f>
        <v>0</v>
      </c>
      <c r="M75" s="190">
        <f>M$5*M15*'EMISSIONS FACTORS'!$J453</f>
        <v>0</v>
      </c>
      <c r="N75" s="190">
        <f>N$5*N15*'EMISSIONS FACTORS'!$J453</f>
        <v>0</v>
      </c>
      <c r="O75" s="190">
        <f>O$5*O15*'EMISSIONS FACTORS'!$J453</f>
        <v>0</v>
      </c>
      <c r="P75" s="190">
        <f>P$5*P15*'EMISSIONS FACTORS'!$J453</f>
        <v>0</v>
      </c>
      <c r="Q75" s="190">
        <f>Q$5*Q15*'EMISSIONS FACTORS'!$J453</f>
        <v>0</v>
      </c>
      <c r="R75" s="190">
        <f>R$5*R15*'EMISSIONS FACTORS'!$J453</f>
        <v>0</v>
      </c>
      <c r="S75" s="190">
        <f>S$5*S15*'EMISSIONS FACTORS'!$J453</f>
        <v>0</v>
      </c>
      <c r="T75" s="190">
        <f>T$5*T15*'EMISSIONS FACTORS'!$J453</f>
        <v>0</v>
      </c>
      <c r="U75" s="190">
        <f>U$5*U15*'EMISSIONS FACTORS'!$J453</f>
        <v>0</v>
      </c>
      <c r="V75" s="190">
        <f>V$5*V15*'EMISSIONS FACTORS'!$J453</f>
        <v>0</v>
      </c>
      <c r="W75" s="190">
        <f>W$5*W15*'EMISSIONS FACTORS'!$J453</f>
        <v>0</v>
      </c>
      <c r="X75" s="135">
        <f t="shared" si="2"/>
        <v>0</v>
      </c>
    </row>
    <row r="76" spans="2:24" ht="11.25">
      <c r="B76" s="139" t="s">
        <v>870</v>
      </c>
      <c r="C76" s="190">
        <f>C$5*C16*'EMISSIONS FACTORS'!$J454</f>
        <v>0</v>
      </c>
      <c r="D76" s="190">
        <f>D$5*D16*'EMISSIONS FACTORS'!$J454</f>
        <v>0</v>
      </c>
      <c r="E76" s="190">
        <f>E$5*E16*'EMISSIONS FACTORS'!$J454</f>
        <v>0</v>
      </c>
      <c r="F76" s="190">
        <f>F$5*F16*'EMISSIONS FACTORS'!$J454</f>
        <v>0</v>
      </c>
      <c r="G76" s="190">
        <f>G$5*G16*'EMISSIONS FACTORS'!$J454</f>
        <v>0</v>
      </c>
      <c r="H76" s="190">
        <f>H$5*H16*'EMISSIONS FACTORS'!$J454</f>
        <v>0</v>
      </c>
      <c r="I76" s="190">
        <f>I$5*I16*'EMISSIONS FACTORS'!$J454</f>
        <v>0</v>
      </c>
      <c r="J76" s="190">
        <f>J$5*J16*'EMISSIONS FACTORS'!$J454</f>
        <v>0</v>
      </c>
      <c r="K76" s="190">
        <f>K$5*K16*'EMISSIONS FACTORS'!$J454</f>
        <v>0</v>
      </c>
      <c r="L76" s="190">
        <f>L$5*L16*'EMISSIONS FACTORS'!$J454</f>
        <v>0</v>
      </c>
      <c r="M76" s="190">
        <f>M$5*M16*'EMISSIONS FACTORS'!$J454</f>
        <v>0</v>
      </c>
      <c r="N76" s="190">
        <f>N$5*N16*'EMISSIONS FACTORS'!$J454</f>
        <v>0</v>
      </c>
      <c r="O76" s="190">
        <f>O$5*O16*'EMISSIONS FACTORS'!$J454</f>
        <v>0</v>
      </c>
      <c r="P76" s="190">
        <f>P$5*P16*'EMISSIONS FACTORS'!$J454</f>
        <v>0</v>
      </c>
      <c r="Q76" s="190">
        <f>Q$5*Q16*'EMISSIONS FACTORS'!$J454</f>
        <v>0</v>
      </c>
      <c r="R76" s="190">
        <f>R$5*R16*'EMISSIONS FACTORS'!$J454</f>
        <v>0</v>
      </c>
      <c r="S76" s="190">
        <f>S$5*S16*'EMISSIONS FACTORS'!$J454</f>
        <v>0</v>
      </c>
      <c r="T76" s="190">
        <f>T$5*T16*'EMISSIONS FACTORS'!$J454</f>
        <v>0</v>
      </c>
      <c r="U76" s="190">
        <f>U$5*U16*'EMISSIONS FACTORS'!$J454</f>
        <v>0</v>
      </c>
      <c r="V76" s="190">
        <f>V$5*V16*'EMISSIONS FACTORS'!$J454</f>
        <v>0</v>
      </c>
      <c r="W76" s="190">
        <f>W$5*W16*'EMISSIONS FACTORS'!$J454</f>
        <v>0</v>
      </c>
      <c r="X76" s="135">
        <f t="shared" si="2"/>
        <v>0</v>
      </c>
    </row>
    <row r="77" spans="2:24" ht="11.25">
      <c r="B77" s="139" t="s">
        <v>871</v>
      </c>
      <c r="C77" s="190">
        <f>C$5*C17*'EMISSIONS FACTORS'!$J455</f>
        <v>0</v>
      </c>
      <c r="D77" s="190">
        <f>D$5*D17*'EMISSIONS FACTORS'!$J455</f>
        <v>0</v>
      </c>
      <c r="E77" s="190">
        <f>E$5*E17*'EMISSIONS FACTORS'!$J455</f>
        <v>0</v>
      </c>
      <c r="F77" s="190">
        <f>F$5*F17*'EMISSIONS FACTORS'!$J455</f>
        <v>0</v>
      </c>
      <c r="G77" s="190">
        <f>G$5*G17*'EMISSIONS FACTORS'!$J455</f>
        <v>0</v>
      </c>
      <c r="H77" s="190">
        <f>H$5*H17*'EMISSIONS FACTORS'!$J455</f>
        <v>0</v>
      </c>
      <c r="I77" s="190">
        <f>I$5*I17*'EMISSIONS FACTORS'!$J455</f>
        <v>0</v>
      </c>
      <c r="J77" s="190">
        <f>J$5*J17*'EMISSIONS FACTORS'!$J455</f>
        <v>0</v>
      </c>
      <c r="K77" s="190">
        <f>K$5*K17*'EMISSIONS FACTORS'!$J455</f>
        <v>0</v>
      </c>
      <c r="L77" s="190">
        <f>L$5*L17*'EMISSIONS FACTORS'!$J455</f>
        <v>0</v>
      </c>
      <c r="M77" s="190">
        <f>M$5*M17*'EMISSIONS FACTORS'!$J455</f>
        <v>0</v>
      </c>
      <c r="N77" s="190">
        <f>N$5*N17*'EMISSIONS FACTORS'!$J455</f>
        <v>0</v>
      </c>
      <c r="O77" s="190">
        <f>O$5*O17*'EMISSIONS FACTORS'!$J455</f>
        <v>0</v>
      </c>
      <c r="P77" s="190">
        <f>P$5*P17*'EMISSIONS FACTORS'!$J455</f>
        <v>0</v>
      </c>
      <c r="Q77" s="190">
        <f>Q$5*Q17*'EMISSIONS FACTORS'!$J455</f>
        <v>0</v>
      </c>
      <c r="R77" s="190">
        <f>R$5*R17*'EMISSIONS FACTORS'!$J455</f>
        <v>0</v>
      </c>
      <c r="S77" s="190">
        <f>S$5*S17*'EMISSIONS FACTORS'!$J455</f>
        <v>0</v>
      </c>
      <c r="T77" s="190">
        <f>T$5*T17*'EMISSIONS FACTORS'!$J455</f>
        <v>0</v>
      </c>
      <c r="U77" s="190">
        <f>U$5*U17*'EMISSIONS FACTORS'!$J455</f>
        <v>0</v>
      </c>
      <c r="V77" s="190">
        <f>V$5*V17*'EMISSIONS FACTORS'!$J455</f>
        <v>0</v>
      </c>
      <c r="W77" s="190">
        <f>W$5*W17*'EMISSIONS FACTORS'!$J455</f>
        <v>0</v>
      </c>
      <c r="X77" s="135">
        <f t="shared" si="2"/>
        <v>0</v>
      </c>
    </row>
    <row r="78" spans="2:24" ht="11.25">
      <c r="B78" s="139" t="s">
        <v>872</v>
      </c>
      <c r="C78" s="190">
        <f>C$5*C18*'EMISSIONS FACTORS'!$J456</f>
        <v>0</v>
      </c>
      <c r="D78" s="190">
        <f>D$5*D18*'EMISSIONS FACTORS'!$J456</f>
        <v>0</v>
      </c>
      <c r="E78" s="190">
        <f>E$5*E18*'EMISSIONS FACTORS'!$J456</f>
        <v>0</v>
      </c>
      <c r="F78" s="190">
        <f>F$5*F18*'EMISSIONS FACTORS'!$J456</f>
        <v>0</v>
      </c>
      <c r="G78" s="190">
        <f>G$5*G18*'EMISSIONS FACTORS'!$J456</f>
        <v>0</v>
      </c>
      <c r="H78" s="190">
        <f>H$5*H18*'EMISSIONS FACTORS'!$J456</f>
        <v>0</v>
      </c>
      <c r="I78" s="190">
        <f>I$5*I18*'EMISSIONS FACTORS'!$J456</f>
        <v>0</v>
      </c>
      <c r="J78" s="190">
        <f>J$5*J18*'EMISSIONS FACTORS'!$J456</f>
        <v>0</v>
      </c>
      <c r="K78" s="190">
        <f>K$5*K18*'EMISSIONS FACTORS'!$J456</f>
        <v>0</v>
      </c>
      <c r="L78" s="190">
        <f>L$5*L18*'EMISSIONS FACTORS'!$J456</f>
        <v>0</v>
      </c>
      <c r="M78" s="190">
        <f>M$5*M18*'EMISSIONS FACTORS'!$J456</f>
        <v>0</v>
      </c>
      <c r="N78" s="190">
        <f>N$5*N18*'EMISSIONS FACTORS'!$J456</f>
        <v>0</v>
      </c>
      <c r="O78" s="190">
        <f>O$5*O18*'EMISSIONS FACTORS'!$J456</f>
        <v>0</v>
      </c>
      <c r="P78" s="190">
        <f>P$5*P18*'EMISSIONS FACTORS'!$J456</f>
        <v>0</v>
      </c>
      <c r="Q78" s="190">
        <f>Q$5*Q18*'EMISSIONS FACTORS'!$J456</f>
        <v>0</v>
      </c>
      <c r="R78" s="190">
        <f>R$5*R18*'EMISSIONS FACTORS'!$J456</f>
        <v>0</v>
      </c>
      <c r="S78" s="190">
        <f>S$5*S18*'EMISSIONS FACTORS'!$J456</f>
        <v>0</v>
      </c>
      <c r="T78" s="190">
        <f>T$5*T18*'EMISSIONS FACTORS'!$J456</f>
        <v>0</v>
      </c>
      <c r="U78" s="190">
        <f>U$5*U18*'EMISSIONS FACTORS'!$J456</f>
        <v>0</v>
      </c>
      <c r="V78" s="190">
        <f>V$5*V18*'EMISSIONS FACTORS'!$J456</f>
        <v>0</v>
      </c>
      <c r="W78" s="190">
        <f>W$5*W18*'EMISSIONS FACTORS'!$J456</f>
        <v>0</v>
      </c>
      <c r="X78" s="135">
        <f t="shared" si="2"/>
        <v>0</v>
      </c>
    </row>
    <row r="79" spans="2:24" ht="11.25">
      <c r="B79" s="139" t="s">
        <v>873</v>
      </c>
      <c r="C79" s="190">
        <f>C$5*C19*'EMISSIONS FACTORS'!$J457</f>
        <v>0</v>
      </c>
      <c r="D79" s="190">
        <f>D$5*D19*'EMISSIONS FACTORS'!$J457</f>
        <v>0</v>
      </c>
      <c r="E79" s="190">
        <f>E$5*E19*'EMISSIONS FACTORS'!$J457</f>
        <v>0</v>
      </c>
      <c r="F79" s="190">
        <f>F$5*F19*'EMISSIONS FACTORS'!$J457</f>
        <v>0</v>
      </c>
      <c r="G79" s="190">
        <f>G$5*G19*'EMISSIONS FACTORS'!$J457</f>
        <v>0</v>
      </c>
      <c r="H79" s="190">
        <f>H$5*H19*'EMISSIONS FACTORS'!$J457</f>
        <v>0</v>
      </c>
      <c r="I79" s="190">
        <f>I$5*I19*'EMISSIONS FACTORS'!$J457</f>
        <v>0</v>
      </c>
      <c r="J79" s="190">
        <f>J$5*J19*'EMISSIONS FACTORS'!$J457</f>
        <v>0</v>
      </c>
      <c r="K79" s="190">
        <f>K$5*K19*'EMISSIONS FACTORS'!$J457</f>
        <v>0</v>
      </c>
      <c r="L79" s="190">
        <f>L$5*L19*'EMISSIONS FACTORS'!$J457</f>
        <v>0</v>
      </c>
      <c r="M79" s="190">
        <f>M$5*M19*'EMISSIONS FACTORS'!$J457</f>
        <v>0</v>
      </c>
      <c r="N79" s="190">
        <f>N$5*N19*'EMISSIONS FACTORS'!$J457</f>
        <v>0</v>
      </c>
      <c r="O79" s="190">
        <f>O$5*O19*'EMISSIONS FACTORS'!$J457</f>
        <v>0</v>
      </c>
      <c r="P79" s="190">
        <f>P$5*P19*'EMISSIONS FACTORS'!$J457</f>
        <v>0</v>
      </c>
      <c r="Q79" s="190">
        <f>Q$5*Q19*'EMISSIONS FACTORS'!$J457</f>
        <v>0</v>
      </c>
      <c r="R79" s="190">
        <f>R$5*R19*'EMISSIONS FACTORS'!$J457</f>
        <v>0</v>
      </c>
      <c r="S79" s="190">
        <f>S$5*S19*'EMISSIONS FACTORS'!$J457</f>
        <v>0</v>
      </c>
      <c r="T79" s="190">
        <f>T$5*T19*'EMISSIONS FACTORS'!$J457</f>
        <v>0</v>
      </c>
      <c r="U79" s="190">
        <f>U$5*U19*'EMISSIONS FACTORS'!$J457</f>
        <v>0</v>
      </c>
      <c r="V79" s="190">
        <f>V$5*V19*'EMISSIONS FACTORS'!$J457</f>
        <v>0</v>
      </c>
      <c r="W79" s="190">
        <f>W$5*W19*'EMISSIONS FACTORS'!$J457</f>
        <v>0</v>
      </c>
      <c r="X79" s="135">
        <f t="shared" si="2"/>
        <v>0</v>
      </c>
    </row>
    <row r="80" spans="2:24" ht="11.25">
      <c r="B80" s="139" t="s">
        <v>874</v>
      </c>
      <c r="C80" s="190">
        <f>C$5*C20*'EMISSIONS FACTORS'!$J458</f>
        <v>0</v>
      </c>
      <c r="D80" s="190">
        <f>D$5*D20*'EMISSIONS FACTORS'!$J458</f>
        <v>0</v>
      </c>
      <c r="E80" s="190">
        <f>E$5*E20*'EMISSIONS FACTORS'!$J458</f>
        <v>0</v>
      </c>
      <c r="F80" s="190">
        <f>F$5*F20*'EMISSIONS FACTORS'!$J458</f>
        <v>0</v>
      </c>
      <c r="G80" s="190">
        <f>G$5*G20*'EMISSIONS FACTORS'!$J458</f>
        <v>0</v>
      </c>
      <c r="H80" s="190">
        <f>H$5*H20*'EMISSIONS FACTORS'!$J458</f>
        <v>0</v>
      </c>
      <c r="I80" s="190">
        <f>I$5*I20*'EMISSIONS FACTORS'!$J458</f>
        <v>0</v>
      </c>
      <c r="J80" s="190">
        <f>J$5*J20*'EMISSIONS FACTORS'!$J458</f>
        <v>0</v>
      </c>
      <c r="K80" s="190">
        <f>K$5*K20*'EMISSIONS FACTORS'!$J458</f>
        <v>0</v>
      </c>
      <c r="L80" s="190">
        <f>L$5*L20*'EMISSIONS FACTORS'!$J458</f>
        <v>0</v>
      </c>
      <c r="M80" s="190">
        <f>M$5*M20*'EMISSIONS FACTORS'!$J458</f>
        <v>0</v>
      </c>
      <c r="N80" s="190">
        <f>N$5*N20*'EMISSIONS FACTORS'!$J458</f>
        <v>0</v>
      </c>
      <c r="O80" s="190">
        <f>O$5*O20*'EMISSIONS FACTORS'!$J458</f>
        <v>0</v>
      </c>
      <c r="P80" s="190">
        <f>P$5*P20*'EMISSIONS FACTORS'!$J458</f>
        <v>0</v>
      </c>
      <c r="Q80" s="190">
        <f>Q$5*Q20*'EMISSIONS FACTORS'!$J458</f>
        <v>0</v>
      </c>
      <c r="R80" s="190">
        <f>R$5*R20*'EMISSIONS FACTORS'!$J458</f>
        <v>0</v>
      </c>
      <c r="S80" s="190">
        <f>S$5*S20*'EMISSIONS FACTORS'!$J458</f>
        <v>0</v>
      </c>
      <c r="T80" s="190">
        <f>T$5*T20*'EMISSIONS FACTORS'!$J458</f>
        <v>0</v>
      </c>
      <c r="U80" s="190">
        <f>U$5*U20*'EMISSIONS FACTORS'!$J458</f>
        <v>0</v>
      </c>
      <c r="V80" s="190">
        <f>V$5*V20*'EMISSIONS FACTORS'!$J458</f>
        <v>0</v>
      </c>
      <c r="W80" s="190">
        <f>W$5*W20*'EMISSIONS FACTORS'!$J458</f>
        <v>0</v>
      </c>
      <c r="X80" s="135">
        <f t="shared" si="2"/>
        <v>0</v>
      </c>
    </row>
    <row r="81" spans="2:24" ht="11.25">
      <c r="B81" s="139" t="s">
        <v>875</v>
      </c>
      <c r="C81" s="190">
        <f>C$5*C21*'EMISSIONS FACTORS'!$J459</f>
        <v>0</v>
      </c>
      <c r="D81" s="190">
        <f>D$5*D21*'EMISSIONS FACTORS'!$J459</f>
        <v>0</v>
      </c>
      <c r="E81" s="190">
        <f>E$5*E21*'EMISSIONS FACTORS'!$J459</f>
        <v>0</v>
      </c>
      <c r="F81" s="190">
        <f>F$5*F21*'EMISSIONS FACTORS'!$J459</f>
        <v>0</v>
      </c>
      <c r="G81" s="190">
        <f>G$5*G21*'EMISSIONS FACTORS'!$J459</f>
        <v>0</v>
      </c>
      <c r="H81" s="190">
        <f>H$5*H21*'EMISSIONS FACTORS'!$J459</f>
        <v>0</v>
      </c>
      <c r="I81" s="190">
        <f>I$5*I21*'EMISSIONS FACTORS'!$J459</f>
        <v>0</v>
      </c>
      <c r="J81" s="190">
        <f>J$5*J21*'EMISSIONS FACTORS'!$J459</f>
        <v>0</v>
      </c>
      <c r="K81" s="190">
        <f>K$5*K21*'EMISSIONS FACTORS'!$J459</f>
        <v>0</v>
      </c>
      <c r="L81" s="190">
        <f>L$5*L21*'EMISSIONS FACTORS'!$J459</f>
        <v>0</v>
      </c>
      <c r="M81" s="190">
        <f>M$5*M21*'EMISSIONS FACTORS'!$J459</f>
        <v>0</v>
      </c>
      <c r="N81" s="190">
        <f>N$5*N21*'EMISSIONS FACTORS'!$J459</f>
        <v>0</v>
      </c>
      <c r="O81" s="190">
        <f>O$5*O21*'EMISSIONS FACTORS'!$J459</f>
        <v>0</v>
      </c>
      <c r="P81" s="190">
        <f>P$5*P21*'EMISSIONS FACTORS'!$J459</f>
        <v>0</v>
      </c>
      <c r="Q81" s="190">
        <f>Q$5*Q21*'EMISSIONS FACTORS'!$J459</f>
        <v>0</v>
      </c>
      <c r="R81" s="190">
        <f>R$5*R21*'EMISSIONS FACTORS'!$J459</f>
        <v>0</v>
      </c>
      <c r="S81" s="190">
        <f>S$5*S21*'EMISSIONS FACTORS'!$J459</f>
        <v>0</v>
      </c>
      <c r="T81" s="190">
        <f>T$5*T21*'EMISSIONS FACTORS'!$J459</f>
        <v>0</v>
      </c>
      <c r="U81" s="190">
        <f>U$5*U21*'EMISSIONS FACTORS'!$J459</f>
        <v>0</v>
      </c>
      <c r="V81" s="190">
        <f>V$5*V21*'EMISSIONS FACTORS'!$J459</f>
        <v>0</v>
      </c>
      <c r="W81" s="190">
        <f>W$5*W21*'EMISSIONS FACTORS'!$J459</f>
        <v>0</v>
      </c>
      <c r="X81" s="135">
        <f t="shared" si="2"/>
        <v>0</v>
      </c>
    </row>
    <row r="82" spans="2:24" ht="11.25">
      <c r="B82" s="139" t="s">
        <v>876</v>
      </c>
      <c r="C82" s="190">
        <f>C$5*C22*'EMISSIONS FACTORS'!$J460</f>
        <v>0</v>
      </c>
      <c r="D82" s="190">
        <f>D$5*D22*'EMISSIONS FACTORS'!$J460</f>
        <v>0</v>
      </c>
      <c r="E82" s="190">
        <f>E$5*E22*'EMISSIONS FACTORS'!$J460</f>
        <v>0</v>
      </c>
      <c r="F82" s="190">
        <f>F$5*F22*'EMISSIONS FACTORS'!$J460</f>
        <v>0</v>
      </c>
      <c r="G82" s="190">
        <f>G$5*G22*'EMISSIONS FACTORS'!$J460</f>
        <v>0</v>
      </c>
      <c r="H82" s="190">
        <f>H$5*H22*'EMISSIONS FACTORS'!$J460</f>
        <v>0</v>
      </c>
      <c r="I82" s="190">
        <f>I$5*I22*'EMISSIONS FACTORS'!$J460</f>
        <v>0</v>
      </c>
      <c r="J82" s="190">
        <f>J$5*J22*'EMISSIONS FACTORS'!$J460</f>
        <v>0</v>
      </c>
      <c r="K82" s="190">
        <f>K$5*K22*'EMISSIONS FACTORS'!$J460</f>
        <v>0</v>
      </c>
      <c r="L82" s="190">
        <f>L$5*L22*'EMISSIONS FACTORS'!$J460</f>
        <v>0</v>
      </c>
      <c r="M82" s="190">
        <f>M$5*M22*'EMISSIONS FACTORS'!$J460</f>
        <v>0</v>
      </c>
      <c r="N82" s="190">
        <f>N$5*N22*'EMISSIONS FACTORS'!$J460</f>
        <v>0</v>
      </c>
      <c r="O82" s="190">
        <f>O$5*O22*'EMISSIONS FACTORS'!$J460</f>
        <v>0</v>
      </c>
      <c r="P82" s="190">
        <f>P$5*P22*'EMISSIONS FACTORS'!$J460</f>
        <v>0</v>
      </c>
      <c r="Q82" s="190">
        <f>Q$5*Q22*'EMISSIONS FACTORS'!$J460</f>
        <v>0</v>
      </c>
      <c r="R82" s="190">
        <f>R$5*R22*'EMISSIONS FACTORS'!$J460</f>
        <v>0</v>
      </c>
      <c r="S82" s="190">
        <f>S$5*S22*'EMISSIONS FACTORS'!$J460</f>
        <v>0</v>
      </c>
      <c r="T82" s="190">
        <f>T$5*T22*'EMISSIONS FACTORS'!$J460</f>
        <v>0</v>
      </c>
      <c r="U82" s="190">
        <f>U$5*U22*'EMISSIONS FACTORS'!$J460</f>
        <v>0</v>
      </c>
      <c r="V82" s="190">
        <f>V$5*V22*'EMISSIONS FACTORS'!$J460</f>
        <v>0</v>
      </c>
      <c r="W82" s="190">
        <f>W$5*W22*'EMISSIONS FACTORS'!$J460</f>
        <v>0</v>
      </c>
      <c r="X82" s="135">
        <f t="shared" si="2"/>
        <v>0</v>
      </c>
    </row>
    <row r="83" spans="2:24" ht="11.25">
      <c r="B83" s="139" t="s">
        <v>877</v>
      </c>
      <c r="C83" s="190">
        <f>C$5*C23*'EMISSIONS FACTORS'!$J461</f>
        <v>0</v>
      </c>
      <c r="D83" s="190">
        <f>D$5*D23*'EMISSIONS FACTORS'!$J461</f>
        <v>0</v>
      </c>
      <c r="E83" s="190">
        <f>E$5*E23*'EMISSIONS FACTORS'!$J461</f>
        <v>0</v>
      </c>
      <c r="F83" s="190">
        <f>F$5*F23*'EMISSIONS FACTORS'!$J461</f>
        <v>0</v>
      </c>
      <c r="G83" s="190">
        <f>G$5*G23*'EMISSIONS FACTORS'!$J461</f>
        <v>0</v>
      </c>
      <c r="H83" s="190">
        <f>H$5*H23*'EMISSIONS FACTORS'!$J461</f>
        <v>0</v>
      </c>
      <c r="I83" s="190">
        <f>I$5*I23*'EMISSIONS FACTORS'!$J461</f>
        <v>0</v>
      </c>
      <c r="J83" s="190">
        <f>J$5*J23*'EMISSIONS FACTORS'!$J461</f>
        <v>0</v>
      </c>
      <c r="K83" s="190">
        <f>K$5*K23*'EMISSIONS FACTORS'!$J461</f>
        <v>0</v>
      </c>
      <c r="L83" s="190">
        <f>L$5*L23*'EMISSIONS FACTORS'!$J461</f>
        <v>0</v>
      </c>
      <c r="M83" s="190">
        <f>M$5*M23*'EMISSIONS FACTORS'!$J461</f>
        <v>0</v>
      </c>
      <c r="N83" s="190">
        <f>N$5*N23*'EMISSIONS FACTORS'!$J461</f>
        <v>0</v>
      </c>
      <c r="O83" s="190">
        <f>O$5*O23*'EMISSIONS FACTORS'!$J461</f>
        <v>0</v>
      </c>
      <c r="P83" s="190">
        <f>P$5*P23*'EMISSIONS FACTORS'!$J461</f>
        <v>0</v>
      </c>
      <c r="Q83" s="190">
        <f>Q$5*Q23*'EMISSIONS FACTORS'!$J461</f>
        <v>0</v>
      </c>
      <c r="R83" s="190">
        <f>R$5*R23*'EMISSIONS FACTORS'!$J461</f>
        <v>0</v>
      </c>
      <c r="S83" s="190">
        <f>S$5*S23*'EMISSIONS FACTORS'!$J461</f>
        <v>0</v>
      </c>
      <c r="T83" s="190">
        <f>T$5*T23*'EMISSIONS FACTORS'!$J461</f>
        <v>0</v>
      </c>
      <c r="U83" s="190">
        <f>U$5*U23*'EMISSIONS FACTORS'!$J461</f>
        <v>0</v>
      </c>
      <c r="V83" s="190">
        <f>V$5*V23*'EMISSIONS FACTORS'!$J461</f>
        <v>0</v>
      </c>
      <c r="W83" s="190">
        <f>W$5*W23*'EMISSIONS FACTORS'!$J461</f>
        <v>0</v>
      </c>
      <c r="X83" s="135">
        <f t="shared" si="2"/>
        <v>0</v>
      </c>
    </row>
    <row r="84" spans="2:24" ht="11.25">
      <c r="B84" s="139" t="s">
        <v>878</v>
      </c>
      <c r="C84" s="190">
        <f>C$5*C24*'EMISSIONS FACTORS'!$J462</f>
        <v>0</v>
      </c>
      <c r="D84" s="190">
        <f>D$5*D24*'EMISSIONS FACTORS'!$J462</f>
        <v>0</v>
      </c>
      <c r="E84" s="190">
        <f>E$5*E24*'EMISSIONS FACTORS'!$J462</f>
        <v>0</v>
      </c>
      <c r="F84" s="190">
        <f>F$5*F24*'EMISSIONS FACTORS'!$J462</f>
        <v>0</v>
      </c>
      <c r="G84" s="190">
        <f>G$5*G24*'EMISSIONS FACTORS'!$J462</f>
        <v>0</v>
      </c>
      <c r="H84" s="190">
        <f>H$5*H24*'EMISSIONS FACTORS'!$J462</f>
        <v>0</v>
      </c>
      <c r="I84" s="190">
        <f>I$5*I24*'EMISSIONS FACTORS'!$J462</f>
        <v>0</v>
      </c>
      <c r="J84" s="190">
        <f>J$5*J24*'EMISSIONS FACTORS'!$J462</f>
        <v>0</v>
      </c>
      <c r="K84" s="190">
        <f>K$5*K24*'EMISSIONS FACTORS'!$J462</f>
        <v>0</v>
      </c>
      <c r="L84" s="190">
        <f>L$5*L24*'EMISSIONS FACTORS'!$J462</f>
        <v>0</v>
      </c>
      <c r="M84" s="190">
        <f>M$5*M24*'EMISSIONS FACTORS'!$J462</f>
        <v>0</v>
      </c>
      <c r="N84" s="190">
        <f>N$5*N24*'EMISSIONS FACTORS'!$J462</f>
        <v>0</v>
      </c>
      <c r="O84" s="190">
        <f>O$5*O24*'EMISSIONS FACTORS'!$J462</f>
        <v>0</v>
      </c>
      <c r="P84" s="190">
        <f>P$5*P24*'EMISSIONS FACTORS'!$J462</f>
        <v>0</v>
      </c>
      <c r="Q84" s="190">
        <f>Q$5*Q24*'EMISSIONS FACTORS'!$J462</f>
        <v>0</v>
      </c>
      <c r="R84" s="190">
        <f>R$5*R24*'EMISSIONS FACTORS'!$J462</f>
        <v>0</v>
      </c>
      <c r="S84" s="190">
        <f>S$5*S24*'EMISSIONS FACTORS'!$J462</f>
        <v>0</v>
      </c>
      <c r="T84" s="190">
        <f>T$5*T24*'EMISSIONS FACTORS'!$J462</f>
        <v>0</v>
      </c>
      <c r="U84" s="190">
        <f>U$5*U24*'EMISSIONS FACTORS'!$J462</f>
        <v>0</v>
      </c>
      <c r="V84" s="190">
        <f>V$5*V24*'EMISSIONS FACTORS'!$J462</f>
        <v>0</v>
      </c>
      <c r="W84" s="190">
        <f>W$5*W24*'EMISSIONS FACTORS'!$J462</f>
        <v>0</v>
      </c>
      <c r="X84" s="135">
        <f t="shared" si="2"/>
        <v>0</v>
      </c>
    </row>
    <row r="85" spans="2:24" ht="11.25">
      <c r="B85" s="139" t="s">
        <v>879</v>
      </c>
      <c r="C85" s="190">
        <f>C$5*C25*'EMISSIONS FACTORS'!$J463</f>
        <v>0</v>
      </c>
      <c r="D85" s="190">
        <f>D$5*D25*'EMISSIONS FACTORS'!$J463</f>
        <v>0</v>
      </c>
      <c r="E85" s="190">
        <f>E$5*E25*'EMISSIONS FACTORS'!$J463</f>
        <v>0</v>
      </c>
      <c r="F85" s="190">
        <f>F$5*F25*'EMISSIONS FACTORS'!$J463</f>
        <v>0</v>
      </c>
      <c r="G85" s="190">
        <f>G$5*G25*'EMISSIONS FACTORS'!$J463</f>
        <v>0</v>
      </c>
      <c r="H85" s="190">
        <f>H$5*H25*'EMISSIONS FACTORS'!$J463</f>
        <v>0</v>
      </c>
      <c r="I85" s="190">
        <f>I$5*I25*'EMISSIONS FACTORS'!$J463</f>
        <v>0</v>
      </c>
      <c r="J85" s="190">
        <f>J$5*J25*'EMISSIONS FACTORS'!$J463</f>
        <v>0</v>
      </c>
      <c r="K85" s="190">
        <f>K$5*K25*'EMISSIONS FACTORS'!$J463</f>
        <v>0</v>
      </c>
      <c r="L85" s="190">
        <f>L$5*L25*'EMISSIONS FACTORS'!$J463</f>
        <v>0</v>
      </c>
      <c r="M85" s="190">
        <f>M$5*M25*'EMISSIONS FACTORS'!$J463</f>
        <v>0</v>
      </c>
      <c r="N85" s="190">
        <f>N$5*N25*'EMISSIONS FACTORS'!$J463</f>
        <v>0</v>
      </c>
      <c r="O85" s="190">
        <f>O$5*O25*'EMISSIONS FACTORS'!$J463</f>
        <v>0</v>
      </c>
      <c r="P85" s="190">
        <f>P$5*P25*'EMISSIONS FACTORS'!$J463</f>
        <v>0</v>
      </c>
      <c r="Q85" s="190">
        <f>Q$5*Q25*'EMISSIONS FACTORS'!$J463</f>
        <v>0</v>
      </c>
      <c r="R85" s="190">
        <f>R$5*R25*'EMISSIONS FACTORS'!$J463</f>
        <v>0</v>
      </c>
      <c r="S85" s="190">
        <f>S$5*S25*'EMISSIONS FACTORS'!$J463</f>
        <v>0</v>
      </c>
      <c r="T85" s="190">
        <f>T$5*T25*'EMISSIONS FACTORS'!$J463</f>
        <v>0</v>
      </c>
      <c r="U85" s="190">
        <f>U$5*U25*'EMISSIONS FACTORS'!$J463</f>
        <v>0</v>
      </c>
      <c r="V85" s="190">
        <f>V$5*V25*'EMISSIONS FACTORS'!$J463</f>
        <v>0</v>
      </c>
      <c r="W85" s="190">
        <f>W$5*W25*'EMISSIONS FACTORS'!$J463</f>
        <v>0</v>
      </c>
      <c r="X85" s="135">
        <f t="shared" si="2"/>
        <v>0</v>
      </c>
    </row>
    <row r="86" spans="2:24" ht="11.25">
      <c r="B86" s="139" t="s">
        <v>880</v>
      </c>
      <c r="C86" s="190">
        <f>C$5*C26*'EMISSIONS FACTORS'!$J464</f>
        <v>0</v>
      </c>
      <c r="D86" s="190">
        <f>D$5*D26*'EMISSIONS FACTORS'!$J464</f>
        <v>0</v>
      </c>
      <c r="E86" s="190">
        <f>E$5*E26*'EMISSIONS FACTORS'!$J464</f>
        <v>0</v>
      </c>
      <c r="F86" s="190">
        <f>F$5*F26*'EMISSIONS FACTORS'!$J464</f>
        <v>0</v>
      </c>
      <c r="G86" s="190">
        <f>G$5*G26*'EMISSIONS FACTORS'!$J464</f>
        <v>0</v>
      </c>
      <c r="H86" s="190">
        <f>H$5*H26*'EMISSIONS FACTORS'!$J464</f>
        <v>0</v>
      </c>
      <c r="I86" s="190">
        <f>I$5*I26*'EMISSIONS FACTORS'!$J464</f>
        <v>0</v>
      </c>
      <c r="J86" s="190">
        <f>J$5*J26*'EMISSIONS FACTORS'!$J464</f>
        <v>0</v>
      </c>
      <c r="K86" s="190">
        <f>K$5*K26*'EMISSIONS FACTORS'!$J464</f>
        <v>0</v>
      </c>
      <c r="L86" s="190">
        <f>L$5*L26*'EMISSIONS FACTORS'!$J464</f>
        <v>0</v>
      </c>
      <c r="M86" s="190">
        <f>M$5*M26*'EMISSIONS FACTORS'!$J464</f>
        <v>0</v>
      </c>
      <c r="N86" s="190">
        <f>N$5*N26*'EMISSIONS FACTORS'!$J464</f>
        <v>0</v>
      </c>
      <c r="O86" s="190">
        <f>O$5*O26*'EMISSIONS FACTORS'!$J464</f>
        <v>0</v>
      </c>
      <c r="P86" s="190">
        <f>P$5*P26*'EMISSIONS FACTORS'!$J464</f>
        <v>0</v>
      </c>
      <c r="Q86" s="190">
        <f>Q$5*Q26*'EMISSIONS FACTORS'!$J464</f>
        <v>0</v>
      </c>
      <c r="R86" s="190">
        <f>R$5*R26*'EMISSIONS FACTORS'!$J464</f>
        <v>0</v>
      </c>
      <c r="S86" s="190">
        <f>S$5*S26*'EMISSIONS FACTORS'!$J464</f>
        <v>0</v>
      </c>
      <c r="T86" s="190">
        <f>T$5*T26*'EMISSIONS FACTORS'!$J464</f>
        <v>0</v>
      </c>
      <c r="U86" s="190">
        <f>U$5*U26*'EMISSIONS FACTORS'!$J464</f>
        <v>0</v>
      </c>
      <c r="V86" s="190">
        <f>V$5*V26*'EMISSIONS FACTORS'!$J464</f>
        <v>0</v>
      </c>
      <c r="W86" s="190">
        <f>W$5*W26*'EMISSIONS FACTORS'!$J464</f>
        <v>0</v>
      </c>
      <c r="X86" s="135">
        <f t="shared" si="2"/>
        <v>0</v>
      </c>
    </row>
    <row r="87" spans="2:24" ht="11.25">
      <c r="B87" s="139" t="s">
        <v>0</v>
      </c>
      <c r="C87" s="190">
        <f>C$5*C27*'EMISSIONS FACTORS'!$J465</f>
        <v>0</v>
      </c>
      <c r="D87" s="190">
        <f>D$5*D27*'EMISSIONS FACTORS'!$J465</f>
        <v>0</v>
      </c>
      <c r="E87" s="190">
        <f>E$5*E27*'EMISSIONS FACTORS'!$J465</f>
        <v>0</v>
      </c>
      <c r="F87" s="190">
        <f>F$5*F27*'EMISSIONS FACTORS'!$J465</f>
        <v>0</v>
      </c>
      <c r="G87" s="190">
        <f>G$5*G27*'EMISSIONS FACTORS'!$J465</f>
        <v>0</v>
      </c>
      <c r="H87" s="190">
        <f>H$5*H27*'EMISSIONS FACTORS'!$J465</f>
        <v>0</v>
      </c>
      <c r="I87" s="190">
        <f>I$5*I27*'EMISSIONS FACTORS'!$J465</f>
        <v>0</v>
      </c>
      <c r="J87" s="190">
        <f>J$5*J27*'EMISSIONS FACTORS'!$J465</f>
        <v>0</v>
      </c>
      <c r="K87" s="190">
        <f>K$5*K27*'EMISSIONS FACTORS'!$J465</f>
        <v>0</v>
      </c>
      <c r="L87" s="190">
        <f>L$5*L27*'EMISSIONS FACTORS'!$J465</f>
        <v>0</v>
      </c>
      <c r="M87" s="190">
        <f>M$5*M27*'EMISSIONS FACTORS'!$J465</f>
        <v>0</v>
      </c>
      <c r="N87" s="190">
        <f>N$5*N27*'EMISSIONS FACTORS'!$J465</f>
        <v>0</v>
      </c>
      <c r="O87" s="190">
        <f>O$5*O27*'EMISSIONS FACTORS'!$J465</f>
        <v>0</v>
      </c>
      <c r="P87" s="190">
        <f>P$5*P27*'EMISSIONS FACTORS'!$J465</f>
        <v>0</v>
      </c>
      <c r="Q87" s="190">
        <f>Q$5*Q27*'EMISSIONS FACTORS'!$J465</f>
        <v>0</v>
      </c>
      <c r="R87" s="190">
        <f>R$5*R27*'EMISSIONS FACTORS'!$J465</f>
        <v>0</v>
      </c>
      <c r="S87" s="190">
        <f>S$5*S27*'EMISSIONS FACTORS'!$J465</f>
        <v>0</v>
      </c>
      <c r="T87" s="190">
        <f>T$5*T27*'EMISSIONS FACTORS'!$J465</f>
        <v>0</v>
      </c>
      <c r="U87" s="190">
        <f>U$5*U27*'EMISSIONS FACTORS'!$J465</f>
        <v>0</v>
      </c>
      <c r="V87" s="190">
        <f>V$5*V27*'EMISSIONS FACTORS'!$J465</f>
        <v>0</v>
      </c>
      <c r="W87" s="190">
        <f>W$5*W27*'EMISSIONS FACTORS'!$J465</f>
        <v>0</v>
      </c>
      <c r="X87" s="135">
        <f t="shared" si="2"/>
        <v>0</v>
      </c>
    </row>
    <row r="88" spans="2:24" ht="11.25">
      <c r="B88" s="139" t="s">
        <v>1</v>
      </c>
      <c r="C88" s="190">
        <f>C$5*C28*'EMISSIONS FACTORS'!$J466</f>
        <v>0</v>
      </c>
      <c r="D88" s="190">
        <f>D$5*D28*'EMISSIONS FACTORS'!$J466</f>
        <v>0</v>
      </c>
      <c r="E88" s="190">
        <f>E$5*E28*'EMISSIONS FACTORS'!$J466</f>
        <v>0</v>
      </c>
      <c r="F88" s="190">
        <f>F$5*F28*'EMISSIONS FACTORS'!$J466</f>
        <v>0</v>
      </c>
      <c r="G88" s="190">
        <f>G$5*G28*'EMISSIONS FACTORS'!$J466</f>
        <v>0</v>
      </c>
      <c r="H88" s="190">
        <f>H$5*H28*'EMISSIONS FACTORS'!$J466</f>
        <v>0</v>
      </c>
      <c r="I88" s="190">
        <f>I$5*I28*'EMISSIONS FACTORS'!$J466</f>
        <v>0</v>
      </c>
      <c r="J88" s="190">
        <f>J$5*J28*'EMISSIONS FACTORS'!$J466</f>
        <v>0</v>
      </c>
      <c r="K88" s="190">
        <f>K$5*K28*'EMISSIONS FACTORS'!$J466</f>
        <v>0</v>
      </c>
      <c r="L88" s="190">
        <f>L$5*L28*'EMISSIONS FACTORS'!$J466</f>
        <v>0</v>
      </c>
      <c r="M88" s="190">
        <f>M$5*M28*'EMISSIONS FACTORS'!$J466</f>
        <v>0</v>
      </c>
      <c r="N88" s="190">
        <f>N$5*N28*'EMISSIONS FACTORS'!$J466</f>
        <v>0</v>
      </c>
      <c r="O88" s="190">
        <f>O$5*O28*'EMISSIONS FACTORS'!$J466</f>
        <v>0</v>
      </c>
      <c r="P88" s="190">
        <f>P$5*P28*'EMISSIONS FACTORS'!$J466</f>
        <v>0</v>
      </c>
      <c r="Q88" s="190">
        <f>Q$5*Q28*'EMISSIONS FACTORS'!$J466</f>
        <v>0</v>
      </c>
      <c r="R88" s="190">
        <f>R$5*R28*'EMISSIONS FACTORS'!$J466</f>
        <v>0</v>
      </c>
      <c r="S88" s="190">
        <f>S$5*S28*'EMISSIONS FACTORS'!$J466</f>
        <v>0</v>
      </c>
      <c r="T88" s="190">
        <f>T$5*T28*'EMISSIONS FACTORS'!$J466</f>
        <v>0</v>
      </c>
      <c r="U88" s="190">
        <f>U$5*U28*'EMISSIONS FACTORS'!$J466</f>
        <v>0</v>
      </c>
      <c r="V88" s="190">
        <f>V$5*V28*'EMISSIONS FACTORS'!$J466</f>
        <v>0</v>
      </c>
      <c r="W88" s="190">
        <f>W$5*W28*'EMISSIONS FACTORS'!$J466</f>
        <v>0</v>
      </c>
      <c r="X88" s="135">
        <f t="shared" si="2"/>
        <v>0</v>
      </c>
    </row>
    <row r="89" spans="2:24" ht="11.25">
      <c r="B89" s="139" t="s">
        <v>2</v>
      </c>
      <c r="C89" s="190">
        <f>C$5*C29*'EMISSIONS FACTORS'!$J467</f>
        <v>0</v>
      </c>
      <c r="D89" s="190">
        <f>D$5*D29*'EMISSIONS FACTORS'!$J467</f>
        <v>0</v>
      </c>
      <c r="E89" s="190">
        <f>E$5*E29*'EMISSIONS FACTORS'!$J467</f>
        <v>0</v>
      </c>
      <c r="F89" s="190">
        <f>F$5*F29*'EMISSIONS FACTORS'!$J467</f>
        <v>0</v>
      </c>
      <c r="G89" s="190">
        <f>G$5*G29*'EMISSIONS FACTORS'!$J467</f>
        <v>0</v>
      </c>
      <c r="H89" s="190">
        <f>H$5*H29*'EMISSIONS FACTORS'!$J467</f>
        <v>0</v>
      </c>
      <c r="I89" s="190">
        <f>I$5*I29*'EMISSIONS FACTORS'!$J467</f>
        <v>0</v>
      </c>
      <c r="J89" s="190">
        <f>J$5*J29*'EMISSIONS FACTORS'!$J467</f>
        <v>0</v>
      </c>
      <c r="K89" s="190">
        <f>K$5*K29*'EMISSIONS FACTORS'!$J467</f>
        <v>0</v>
      </c>
      <c r="L89" s="190">
        <f>L$5*L29*'EMISSIONS FACTORS'!$J467</f>
        <v>0</v>
      </c>
      <c r="M89" s="190">
        <f>M$5*M29*'EMISSIONS FACTORS'!$J467</f>
        <v>0</v>
      </c>
      <c r="N89" s="190">
        <f>N$5*N29*'EMISSIONS FACTORS'!$J467</f>
        <v>0</v>
      </c>
      <c r="O89" s="190">
        <f>O$5*O29*'EMISSIONS FACTORS'!$J467</f>
        <v>0</v>
      </c>
      <c r="P89" s="190">
        <f>P$5*P29*'EMISSIONS FACTORS'!$J467</f>
        <v>0</v>
      </c>
      <c r="Q89" s="190">
        <f>Q$5*Q29*'EMISSIONS FACTORS'!$J467</f>
        <v>0</v>
      </c>
      <c r="R89" s="190">
        <f>R$5*R29*'EMISSIONS FACTORS'!$J467</f>
        <v>0</v>
      </c>
      <c r="S89" s="190">
        <f>S$5*S29*'EMISSIONS FACTORS'!$J467</f>
        <v>0</v>
      </c>
      <c r="T89" s="190">
        <f>T$5*T29*'EMISSIONS FACTORS'!$J467</f>
        <v>0</v>
      </c>
      <c r="U89" s="190">
        <f>U$5*U29*'EMISSIONS FACTORS'!$J467</f>
        <v>0</v>
      </c>
      <c r="V89" s="190">
        <f>V$5*V29*'EMISSIONS FACTORS'!$J467</f>
        <v>0</v>
      </c>
      <c r="W89" s="190">
        <f>W$5*W29*'EMISSIONS FACTORS'!$J467</f>
        <v>0</v>
      </c>
      <c r="X89" s="135">
        <f t="shared" si="2"/>
        <v>0</v>
      </c>
    </row>
    <row r="90" spans="2:24" ht="11.25">
      <c r="B90" s="139" t="s">
        <v>3</v>
      </c>
      <c r="C90" s="190">
        <f>C$5*C30*'EMISSIONS FACTORS'!$J468</f>
        <v>0</v>
      </c>
      <c r="D90" s="190">
        <f>D$5*D30*'EMISSIONS FACTORS'!$J468</f>
        <v>0</v>
      </c>
      <c r="E90" s="190">
        <f>E$5*E30*'EMISSIONS FACTORS'!$J468</f>
        <v>0</v>
      </c>
      <c r="F90" s="190">
        <f>F$5*F30*'EMISSIONS FACTORS'!$J468</f>
        <v>0</v>
      </c>
      <c r="G90" s="190">
        <f>G$5*G30*'EMISSIONS FACTORS'!$J468</f>
        <v>0</v>
      </c>
      <c r="H90" s="190">
        <f>H$5*H30*'EMISSIONS FACTORS'!$J468</f>
        <v>0</v>
      </c>
      <c r="I90" s="190">
        <f>I$5*I30*'EMISSIONS FACTORS'!$J468</f>
        <v>0</v>
      </c>
      <c r="J90" s="190">
        <f>J$5*J30*'EMISSIONS FACTORS'!$J468</f>
        <v>0</v>
      </c>
      <c r="K90" s="190">
        <f>K$5*K30*'EMISSIONS FACTORS'!$J468</f>
        <v>0</v>
      </c>
      <c r="L90" s="190">
        <f>L$5*L30*'EMISSIONS FACTORS'!$J468</f>
        <v>0</v>
      </c>
      <c r="M90" s="190">
        <f>M$5*M30*'EMISSIONS FACTORS'!$J468</f>
        <v>0</v>
      </c>
      <c r="N90" s="190">
        <f>N$5*N30*'EMISSIONS FACTORS'!$J468</f>
        <v>0</v>
      </c>
      <c r="O90" s="190">
        <f>O$5*O30*'EMISSIONS FACTORS'!$J468</f>
        <v>0</v>
      </c>
      <c r="P90" s="190">
        <f>P$5*P30*'EMISSIONS FACTORS'!$J468</f>
        <v>0</v>
      </c>
      <c r="Q90" s="190">
        <f>Q$5*Q30*'EMISSIONS FACTORS'!$J468</f>
        <v>0</v>
      </c>
      <c r="R90" s="190">
        <f>R$5*R30*'EMISSIONS FACTORS'!$J468</f>
        <v>0</v>
      </c>
      <c r="S90" s="190">
        <f>S$5*S30*'EMISSIONS FACTORS'!$J468</f>
        <v>0</v>
      </c>
      <c r="T90" s="190">
        <f>T$5*T30*'EMISSIONS FACTORS'!$J468</f>
        <v>0</v>
      </c>
      <c r="U90" s="190">
        <f>U$5*U30*'EMISSIONS FACTORS'!$J468</f>
        <v>0</v>
      </c>
      <c r="V90" s="190">
        <f>V$5*V30*'EMISSIONS FACTORS'!$J468</f>
        <v>0</v>
      </c>
      <c r="W90" s="190">
        <f>W$5*W30*'EMISSIONS FACTORS'!$J468</f>
        <v>0</v>
      </c>
      <c r="X90" s="135">
        <f t="shared" si="2"/>
        <v>0</v>
      </c>
    </row>
    <row r="91" spans="2:24" ht="11.25">
      <c r="B91" s="139" t="s">
        <v>4</v>
      </c>
      <c r="C91" s="190">
        <f>C$5*C31*'EMISSIONS FACTORS'!$J469</f>
        <v>0</v>
      </c>
      <c r="D91" s="190">
        <f>D$5*D31*'EMISSIONS FACTORS'!$J469</f>
        <v>0</v>
      </c>
      <c r="E91" s="190">
        <f>E$5*E31*'EMISSIONS FACTORS'!$J469</f>
        <v>0</v>
      </c>
      <c r="F91" s="190">
        <f>F$5*F31*'EMISSIONS FACTORS'!$J469</f>
        <v>0</v>
      </c>
      <c r="G91" s="190">
        <f>G$5*G31*'EMISSIONS FACTORS'!$J469</f>
        <v>0</v>
      </c>
      <c r="H91" s="190">
        <f>H$5*H31*'EMISSIONS FACTORS'!$J469</f>
        <v>0</v>
      </c>
      <c r="I91" s="190">
        <f>I$5*I31*'EMISSIONS FACTORS'!$J469</f>
        <v>0</v>
      </c>
      <c r="J91" s="190">
        <f>J$5*J31*'EMISSIONS FACTORS'!$J469</f>
        <v>0</v>
      </c>
      <c r="K91" s="190">
        <f>K$5*K31*'EMISSIONS FACTORS'!$J469</f>
        <v>0</v>
      </c>
      <c r="L91" s="190">
        <f>L$5*L31*'EMISSIONS FACTORS'!$J469</f>
        <v>0</v>
      </c>
      <c r="M91" s="190">
        <f>M$5*M31*'EMISSIONS FACTORS'!$J469</f>
        <v>0</v>
      </c>
      <c r="N91" s="190">
        <f>N$5*N31*'EMISSIONS FACTORS'!$J469</f>
        <v>0</v>
      </c>
      <c r="O91" s="190">
        <f>O$5*O31*'EMISSIONS FACTORS'!$J469</f>
        <v>0</v>
      </c>
      <c r="P91" s="190">
        <f>P$5*P31*'EMISSIONS FACTORS'!$J469</f>
        <v>0</v>
      </c>
      <c r="Q91" s="190">
        <f>Q$5*Q31*'EMISSIONS FACTORS'!$J469</f>
        <v>0</v>
      </c>
      <c r="R91" s="190">
        <f>R$5*R31*'EMISSIONS FACTORS'!$J469</f>
        <v>0</v>
      </c>
      <c r="S91" s="190">
        <f>S$5*S31*'EMISSIONS FACTORS'!$J469</f>
        <v>0</v>
      </c>
      <c r="T91" s="190">
        <f>T$5*T31*'EMISSIONS FACTORS'!$J469</f>
        <v>0</v>
      </c>
      <c r="U91" s="190">
        <f>U$5*U31*'EMISSIONS FACTORS'!$J469</f>
        <v>0</v>
      </c>
      <c r="V91" s="190">
        <f>V$5*V31*'EMISSIONS FACTORS'!$J469</f>
        <v>0</v>
      </c>
      <c r="W91" s="190">
        <f>W$5*W31*'EMISSIONS FACTORS'!$J469</f>
        <v>0</v>
      </c>
      <c r="X91" s="135">
        <f t="shared" si="2"/>
        <v>0</v>
      </c>
    </row>
    <row r="92" spans="2:24" ht="11.25">
      <c r="B92" s="139" t="s">
        <v>5</v>
      </c>
      <c r="C92" s="190">
        <f>C$5*C32*'EMISSIONS FACTORS'!$J470</f>
        <v>0</v>
      </c>
      <c r="D92" s="190">
        <f>D$5*D32*'EMISSIONS FACTORS'!$J470</f>
        <v>0</v>
      </c>
      <c r="E92" s="190">
        <f>E$5*E32*'EMISSIONS FACTORS'!$J470</f>
        <v>0</v>
      </c>
      <c r="F92" s="190">
        <f>F$5*F32*'EMISSIONS FACTORS'!$J470</f>
        <v>0</v>
      </c>
      <c r="G92" s="190">
        <f>G$5*G32*'EMISSIONS FACTORS'!$J470</f>
        <v>0</v>
      </c>
      <c r="H92" s="190">
        <f>H$5*H32*'EMISSIONS FACTORS'!$J470</f>
        <v>0</v>
      </c>
      <c r="I92" s="190">
        <f>I$5*I32*'EMISSIONS FACTORS'!$J470</f>
        <v>0</v>
      </c>
      <c r="J92" s="190">
        <f>J$5*J32*'EMISSIONS FACTORS'!$J470</f>
        <v>0</v>
      </c>
      <c r="K92" s="190">
        <f>K$5*K32*'EMISSIONS FACTORS'!$J470</f>
        <v>0</v>
      </c>
      <c r="L92" s="190">
        <f>L$5*L32*'EMISSIONS FACTORS'!$J470</f>
        <v>0</v>
      </c>
      <c r="M92" s="190">
        <f>M$5*M32*'EMISSIONS FACTORS'!$J470</f>
        <v>0</v>
      </c>
      <c r="N92" s="190">
        <f>N$5*N32*'EMISSIONS FACTORS'!$J470</f>
        <v>0</v>
      </c>
      <c r="O92" s="190">
        <f>O$5*O32*'EMISSIONS FACTORS'!$J470</f>
        <v>0</v>
      </c>
      <c r="P92" s="190">
        <f>P$5*P32*'EMISSIONS FACTORS'!$J470</f>
        <v>0</v>
      </c>
      <c r="Q92" s="190">
        <f>Q$5*Q32*'EMISSIONS FACTORS'!$J470</f>
        <v>0</v>
      </c>
      <c r="R92" s="190">
        <f>R$5*R32*'EMISSIONS FACTORS'!$J470</f>
        <v>0</v>
      </c>
      <c r="S92" s="190">
        <f>S$5*S32*'EMISSIONS FACTORS'!$J470</f>
        <v>0</v>
      </c>
      <c r="T92" s="190">
        <f>T$5*T32*'EMISSIONS FACTORS'!$J470</f>
        <v>0</v>
      </c>
      <c r="U92" s="190">
        <f>U$5*U32*'EMISSIONS FACTORS'!$J470</f>
        <v>0</v>
      </c>
      <c r="V92" s="190">
        <f>V$5*V32*'EMISSIONS FACTORS'!$J470</f>
        <v>0</v>
      </c>
      <c r="W92" s="190">
        <f>W$5*W32*'EMISSIONS FACTORS'!$J470</f>
        <v>0</v>
      </c>
      <c r="X92" s="135">
        <f t="shared" si="2"/>
        <v>0</v>
      </c>
    </row>
    <row r="93" spans="2:24" ht="11.25">
      <c r="B93" s="139" t="s">
        <v>6</v>
      </c>
      <c r="C93" s="190">
        <f>C$5*C33*'EMISSIONS FACTORS'!$J471</f>
        <v>0</v>
      </c>
      <c r="D93" s="190">
        <f>D$5*D33*'EMISSIONS FACTORS'!$J471</f>
        <v>0</v>
      </c>
      <c r="E93" s="190">
        <f>E$5*E33*'EMISSIONS FACTORS'!$J471</f>
        <v>0</v>
      </c>
      <c r="F93" s="190">
        <f>F$5*F33*'EMISSIONS FACTORS'!$J471</f>
        <v>0</v>
      </c>
      <c r="G93" s="190">
        <f>G$5*G33*'EMISSIONS FACTORS'!$J471</f>
        <v>0</v>
      </c>
      <c r="H93" s="190">
        <f>H$5*H33*'EMISSIONS FACTORS'!$J471</f>
        <v>0</v>
      </c>
      <c r="I93" s="190">
        <f>I$5*I33*'EMISSIONS FACTORS'!$J471</f>
        <v>0</v>
      </c>
      <c r="J93" s="190">
        <f>J$5*J33*'EMISSIONS FACTORS'!$J471</f>
        <v>0</v>
      </c>
      <c r="K93" s="190">
        <f>K$5*K33*'EMISSIONS FACTORS'!$J471</f>
        <v>0</v>
      </c>
      <c r="L93" s="190">
        <f>L$5*L33*'EMISSIONS FACTORS'!$J471</f>
        <v>0</v>
      </c>
      <c r="M93" s="190">
        <f>M$5*M33*'EMISSIONS FACTORS'!$J471</f>
        <v>0</v>
      </c>
      <c r="N93" s="190">
        <f>N$5*N33*'EMISSIONS FACTORS'!$J471</f>
        <v>0</v>
      </c>
      <c r="O93" s="190">
        <f>O$5*O33*'EMISSIONS FACTORS'!$J471</f>
        <v>0</v>
      </c>
      <c r="P93" s="190">
        <f>P$5*P33*'EMISSIONS FACTORS'!$J471</f>
        <v>0</v>
      </c>
      <c r="Q93" s="190">
        <f>Q$5*Q33*'EMISSIONS FACTORS'!$J471</f>
        <v>0</v>
      </c>
      <c r="R93" s="190">
        <f>R$5*R33*'EMISSIONS FACTORS'!$J471</f>
        <v>0</v>
      </c>
      <c r="S93" s="190">
        <f>S$5*S33*'EMISSIONS FACTORS'!$J471</f>
        <v>0</v>
      </c>
      <c r="T93" s="190">
        <f>T$5*T33*'EMISSIONS FACTORS'!$J471</f>
        <v>0</v>
      </c>
      <c r="U93" s="190">
        <f>U$5*U33*'EMISSIONS FACTORS'!$J471</f>
        <v>0</v>
      </c>
      <c r="V93" s="190">
        <f>V$5*V33*'EMISSIONS FACTORS'!$J471</f>
        <v>0</v>
      </c>
      <c r="W93" s="190">
        <f>W$5*W33*'EMISSIONS FACTORS'!$J471</f>
        <v>0</v>
      </c>
      <c r="X93" s="135">
        <f t="shared" si="2"/>
        <v>0</v>
      </c>
    </row>
    <row r="94" spans="2:24" ht="11.25">
      <c r="B94" s="139" t="s">
        <v>7</v>
      </c>
      <c r="C94" s="190">
        <f>C$5*C34*'EMISSIONS FACTORS'!$J472</f>
        <v>0</v>
      </c>
      <c r="D94" s="190">
        <f>D$5*D34*'EMISSIONS FACTORS'!$J472</f>
        <v>0</v>
      </c>
      <c r="E94" s="190">
        <f>E$5*E34*'EMISSIONS FACTORS'!$J472</f>
        <v>0</v>
      </c>
      <c r="F94" s="190">
        <f>F$5*F34*'EMISSIONS FACTORS'!$J472</f>
        <v>0</v>
      </c>
      <c r="G94" s="190">
        <f>G$5*G34*'EMISSIONS FACTORS'!$J472</f>
        <v>0</v>
      </c>
      <c r="H94" s="190">
        <f>H$5*H34*'EMISSIONS FACTORS'!$J472</f>
        <v>0</v>
      </c>
      <c r="I94" s="190">
        <f>I$5*I34*'EMISSIONS FACTORS'!$J472</f>
        <v>0</v>
      </c>
      <c r="J94" s="190">
        <f>J$5*J34*'EMISSIONS FACTORS'!$J472</f>
        <v>0</v>
      </c>
      <c r="K94" s="190">
        <f>K$5*K34*'EMISSIONS FACTORS'!$J472</f>
        <v>0</v>
      </c>
      <c r="L94" s="190">
        <f>L$5*L34*'EMISSIONS FACTORS'!$J472</f>
        <v>0</v>
      </c>
      <c r="M94" s="190">
        <f>M$5*M34*'EMISSIONS FACTORS'!$J472</f>
        <v>0</v>
      </c>
      <c r="N94" s="190">
        <f>N$5*N34*'EMISSIONS FACTORS'!$J472</f>
        <v>0</v>
      </c>
      <c r="O94" s="190">
        <f>O$5*O34*'EMISSIONS FACTORS'!$J472</f>
        <v>0</v>
      </c>
      <c r="P94" s="190">
        <f>P$5*P34*'EMISSIONS FACTORS'!$J472</f>
        <v>0</v>
      </c>
      <c r="Q94" s="190">
        <f>Q$5*Q34*'EMISSIONS FACTORS'!$J472</f>
        <v>0</v>
      </c>
      <c r="R94" s="190">
        <f>R$5*R34*'EMISSIONS FACTORS'!$J472</f>
        <v>0</v>
      </c>
      <c r="S94" s="190">
        <f>S$5*S34*'EMISSIONS FACTORS'!$J472</f>
        <v>0</v>
      </c>
      <c r="T94" s="190">
        <f>T$5*T34*'EMISSIONS FACTORS'!$J472</f>
        <v>0</v>
      </c>
      <c r="U94" s="190">
        <f>U$5*U34*'EMISSIONS FACTORS'!$J472</f>
        <v>0</v>
      </c>
      <c r="V94" s="190">
        <f>V$5*V34*'EMISSIONS FACTORS'!$J472</f>
        <v>0</v>
      </c>
      <c r="W94" s="190">
        <f>W$5*W34*'EMISSIONS FACTORS'!$J472</f>
        <v>0</v>
      </c>
      <c r="X94" s="135">
        <f t="shared" si="2"/>
        <v>0</v>
      </c>
    </row>
    <row r="95" spans="2:24" ht="11.25">
      <c r="B95" s="139" t="s">
        <v>9</v>
      </c>
      <c r="C95" s="190">
        <f>C$5*C35*'EMISSIONS FACTORS'!$J473</f>
        <v>0</v>
      </c>
      <c r="D95" s="190">
        <f>D$5*D35*'EMISSIONS FACTORS'!$J473</f>
        <v>0</v>
      </c>
      <c r="E95" s="190">
        <f>E$5*E35*'EMISSIONS FACTORS'!$J473</f>
        <v>0</v>
      </c>
      <c r="F95" s="190">
        <f>F$5*F35*'EMISSIONS FACTORS'!$J473</f>
        <v>0</v>
      </c>
      <c r="G95" s="190">
        <f>G$5*G35*'EMISSIONS FACTORS'!$J473</f>
        <v>0</v>
      </c>
      <c r="H95" s="190">
        <f>H$5*H35*'EMISSIONS FACTORS'!$J473</f>
        <v>0</v>
      </c>
      <c r="I95" s="190">
        <f>I$5*I35*'EMISSIONS FACTORS'!$J473</f>
        <v>0</v>
      </c>
      <c r="J95" s="190">
        <f>J$5*J35*'EMISSIONS FACTORS'!$J473</f>
        <v>0</v>
      </c>
      <c r="K95" s="190">
        <f>K$5*K35*'EMISSIONS FACTORS'!$J473</f>
        <v>0</v>
      </c>
      <c r="L95" s="190">
        <f>L$5*L35*'EMISSIONS FACTORS'!$J473</f>
        <v>0</v>
      </c>
      <c r="M95" s="190">
        <f>M$5*M35*'EMISSIONS FACTORS'!$J473</f>
        <v>0</v>
      </c>
      <c r="N95" s="190">
        <f>N$5*N35*'EMISSIONS FACTORS'!$J473</f>
        <v>0</v>
      </c>
      <c r="O95" s="190">
        <f>O$5*O35*'EMISSIONS FACTORS'!$J473</f>
        <v>0</v>
      </c>
      <c r="P95" s="190">
        <f>P$5*P35*'EMISSIONS FACTORS'!$J473</f>
        <v>0</v>
      </c>
      <c r="Q95" s="190">
        <f>Q$5*Q35*'EMISSIONS FACTORS'!$J473</f>
        <v>0</v>
      </c>
      <c r="R95" s="190">
        <f>R$5*R35*'EMISSIONS FACTORS'!$J473</f>
        <v>0</v>
      </c>
      <c r="S95" s="190">
        <f>S$5*S35*'EMISSIONS FACTORS'!$J473</f>
        <v>0</v>
      </c>
      <c r="T95" s="190">
        <f>T$5*T35*'EMISSIONS FACTORS'!$J473</f>
        <v>0</v>
      </c>
      <c r="U95" s="190">
        <f>U$5*U35*'EMISSIONS FACTORS'!$J473</f>
        <v>0</v>
      </c>
      <c r="V95" s="190">
        <f>V$5*V35*'EMISSIONS FACTORS'!$J473</f>
        <v>0</v>
      </c>
      <c r="W95" s="190">
        <f>W$5*W35*'EMISSIONS FACTORS'!$J473</f>
        <v>0</v>
      </c>
      <c r="X95" s="135">
        <f t="shared" si="2"/>
        <v>0</v>
      </c>
    </row>
    <row r="96" spans="2:24" ht="11.25">
      <c r="B96" s="139" t="s">
        <v>10</v>
      </c>
      <c r="C96" s="190">
        <f>C$5*C36*'EMISSIONS FACTORS'!$J474</f>
        <v>0</v>
      </c>
      <c r="D96" s="190">
        <f>D$5*D36*'EMISSIONS FACTORS'!$J474</f>
        <v>0</v>
      </c>
      <c r="E96" s="190">
        <f>E$5*E36*'EMISSIONS FACTORS'!$J474</f>
        <v>0</v>
      </c>
      <c r="F96" s="190">
        <f>F$5*F36*'EMISSIONS FACTORS'!$J474</f>
        <v>0</v>
      </c>
      <c r="G96" s="190">
        <f>G$5*G36*'EMISSIONS FACTORS'!$J474</f>
        <v>0</v>
      </c>
      <c r="H96" s="190">
        <f>H$5*H36*'EMISSIONS FACTORS'!$J474</f>
        <v>0</v>
      </c>
      <c r="I96" s="190">
        <f>I$5*I36*'EMISSIONS FACTORS'!$J474</f>
        <v>0</v>
      </c>
      <c r="J96" s="190">
        <f>J$5*J36*'EMISSIONS FACTORS'!$J474</f>
        <v>0</v>
      </c>
      <c r="K96" s="190">
        <f>K$5*K36*'EMISSIONS FACTORS'!$J474</f>
        <v>0</v>
      </c>
      <c r="L96" s="190">
        <f>L$5*L36*'EMISSIONS FACTORS'!$J474</f>
        <v>0</v>
      </c>
      <c r="M96" s="190">
        <f>M$5*M36*'EMISSIONS FACTORS'!$J474</f>
        <v>0</v>
      </c>
      <c r="N96" s="190">
        <f>N$5*N36*'EMISSIONS FACTORS'!$J474</f>
        <v>0</v>
      </c>
      <c r="O96" s="190">
        <f>O$5*O36*'EMISSIONS FACTORS'!$J474</f>
        <v>0</v>
      </c>
      <c r="P96" s="190">
        <f>P$5*P36*'EMISSIONS FACTORS'!$J474</f>
        <v>0</v>
      </c>
      <c r="Q96" s="190">
        <f>Q$5*Q36*'EMISSIONS FACTORS'!$J474</f>
        <v>0</v>
      </c>
      <c r="R96" s="190">
        <f>R$5*R36*'EMISSIONS FACTORS'!$J474</f>
        <v>0</v>
      </c>
      <c r="S96" s="190">
        <f>S$5*S36*'EMISSIONS FACTORS'!$J474</f>
        <v>0</v>
      </c>
      <c r="T96" s="190">
        <f>T$5*T36*'EMISSIONS FACTORS'!$J474</f>
        <v>0</v>
      </c>
      <c r="U96" s="190">
        <f>U$5*U36*'EMISSIONS FACTORS'!$J474</f>
        <v>0</v>
      </c>
      <c r="V96" s="190">
        <f>V$5*V36*'EMISSIONS FACTORS'!$J474</f>
        <v>0</v>
      </c>
      <c r="W96" s="190">
        <f>W$5*W36*'EMISSIONS FACTORS'!$J474</f>
        <v>0</v>
      </c>
      <c r="X96" s="135">
        <f t="shared" si="2"/>
        <v>0</v>
      </c>
    </row>
    <row r="97" spans="2:24" ht="11.25">
      <c r="B97" s="139" t="s">
        <v>11</v>
      </c>
      <c r="C97" s="190">
        <f>C$5*C37*'EMISSIONS FACTORS'!$J475</f>
        <v>0</v>
      </c>
      <c r="D97" s="190">
        <f>D$5*D37*'EMISSIONS FACTORS'!$J475</f>
        <v>0</v>
      </c>
      <c r="E97" s="190">
        <f>E$5*E37*'EMISSIONS FACTORS'!$J475</f>
        <v>0</v>
      </c>
      <c r="F97" s="190">
        <f>F$5*F37*'EMISSIONS FACTORS'!$J475</f>
        <v>0</v>
      </c>
      <c r="G97" s="190">
        <f>G$5*G37*'EMISSIONS FACTORS'!$J475</f>
        <v>0</v>
      </c>
      <c r="H97" s="190">
        <f>H$5*H37*'EMISSIONS FACTORS'!$J475</f>
        <v>0</v>
      </c>
      <c r="I97" s="190">
        <f>I$5*I37*'EMISSIONS FACTORS'!$J475</f>
        <v>0</v>
      </c>
      <c r="J97" s="190">
        <f>J$5*J37*'EMISSIONS FACTORS'!$J475</f>
        <v>0</v>
      </c>
      <c r="K97" s="190">
        <f>K$5*K37*'EMISSIONS FACTORS'!$J475</f>
        <v>0</v>
      </c>
      <c r="L97" s="190">
        <f>L$5*L37*'EMISSIONS FACTORS'!$J475</f>
        <v>0</v>
      </c>
      <c r="M97" s="190">
        <f>M$5*M37*'EMISSIONS FACTORS'!$J475</f>
        <v>0</v>
      </c>
      <c r="N97" s="190">
        <f>N$5*N37*'EMISSIONS FACTORS'!$J475</f>
        <v>0</v>
      </c>
      <c r="O97" s="190">
        <f>O$5*O37*'EMISSIONS FACTORS'!$J475</f>
        <v>0</v>
      </c>
      <c r="P97" s="190">
        <f>P$5*P37*'EMISSIONS FACTORS'!$J475</f>
        <v>0</v>
      </c>
      <c r="Q97" s="190">
        <f>Q$5*Q37*'EMISSIONS FACTORS'!$J475</f>
        <v>0</v>
      </c>
      <c r="R97" s="190">
        <f>R$5*R37*'EMISSIONS FACTORS'!$J475</f>
        <v>0</v>
      </c>
      <c r="S97" s="190">
        <f>S$5*S37*'EMISSIONS FACTORS'!$J475</f>
        <v>0</v>
      </c>
      <c r="T97" s="190">
        <f>T$5*T37*'EMISSIONS FACTORS'!$J475</f>
        <v>0</v>
      </c>
      <c r="U97" s="190">
        <f>U$5*U37*'EMISSIONS FACTORS'!$J475</f>
        <v>0</v>
      </c>
      <c r="V97" s="190">
        <f>V$5*V37*'EMISSIONS FACTORS'!$J475</f>
        <v>0</v>
      </c>
      <c r="W97" s="190">
        <f>W$5*W37*'EMISSIONS FACTORS'!$J475</f>
        <v>0</v>
      </c>
      <c r="X97" s="135">
        <f t="shared" si="2"/>
        <v>0</v>
      </c>
    </row>
    <row r="98" spans="2:24" ht="11.25">
      <c r="B98" s="139" t="s">
        <v>12</v>
      </c>
      <c r="C98" s="190">
        <f>C$5*C38*'EMISSIONS FACTORS'!$J476</f>
        <v>0</v>
      </c>
      <c r="D98" s="190">
        <f>D$5*D38*'EMISSIONS FACTORS'!$J476</f>
        <v>0</v>
      </c>
      <c r="E98" s="190">
        <f>E$5*E38*'EMISSIONS FACTORS'!$J476</f>
        <v>0</v>
      </c>
      <c r="F98" s="190">
        <f>F$5*F38*'EMISSIONS FACTORS'!$J476</f>
        <v>0</v>
      </c>
      <c r="G98" s="190">
        <f>G$5*G38*'EMISSIONS FACTORS'!$J476</f>
        <v>0</v>
      </c>
      <c r="H98" s="190">
        <f>H$5*H38*'EMISSIONS FACTORS'!$J476</f>
        <v>0</v>
      </c>
      <c r="I98" s="190">
        <f>I$5*I38*'EMISSIONS FACTORS'!$J476</f>
        <v>0</v>
      </c>
      <c r="J98" s="190">
        <f>J$5*J38*'EMISSIONS FACTORS'!$J476</f>
        <v>0</v>
      </c>
      <c r="K98" s="190">
        <f>K$5*K38*'EMISSIONS FACTORS'!$J476</f>
        <v>0</v>
      </c>
      <c r="L98" s="190">
        <f>L$5*L38*'EMISSIONS FACTORS'!$J476</f>
        <v>0</v>
      </c>
      <c r="M98" s="190">
        <f>M$5*M38*'EMISSIONS FACTORS'!$J476</f>
        <v>0</v>
      </c>
      <c r="N98" s="190">
        <f>N$5*N38*'EMISSIONS FACTORS'!$J476</f>
        <v>0</v>
      </c>
      <c r="O98" s="190">
        <f>O$5*O38*'EMISSIONS FACTORS'!$J476</f>
        <v>0</v>
      </c>
      <c r="P98" s="190">
        <f>P$5*P38*'EMISSIONS FACTORS'!$J476</f>
        <v>0</v>
      </c>
      <c r="Q98" s="190">
        <f>Q$5*Q38*'EMISSIONS FACTORS'!$J476</f>
        <v>0</v>
      </c>
      <c r="R98" s="190">
        <f>R$5*R38*'EMISSIONS FACTORS'!$J476</f>
        <v>0</v>
      </c>
      <c r="S98" s="190">
        <f>S$5*S38*'EMISSIONS FACTORS'!$J476</f>
        <v>0</v>
      </c>
      <c r="T98" s="190">
        <f>T$5*T38*'EMISSIONS FACTORS'!$J476</f>
        <v>0</v>
      </c>
      <c r="U98" s="190">
        <f>U$5*U38*'EMISSIONS FACTORS'!$J476</f>
        <v>0</v>
      </c>
      <c r="V98" s="190">
        <f>V$5*V38*'EMISSIONS FACTORS'!$J476</f>
        <v>0</v>
      </c>
      <c r="W98" s="190">
        <f>W$5*W38*'EMISSIONS FACTORS'!$J476</f>
        <v>0</v>
      </c>
      <c r="X98" s="135">
        <f t="shared" si="2"/>
        <v>0</v>
      </c>
    </row>
    <row r="99" spans="2:24" ht="11.25">
      <c r="B99" s="139" t="s">
        <v>13</v>
      </c>
      <c r="C99" s="190">
        <f>C$5*C39*'EMISSIONS FACTORS'!$J477</f>
        <v>0</v>
      </c>
      <c r="D99" s="190">
        <f>D$5*D39*'EMISSIONS FACTORS'!$J477</f>
        <v>0</v>
      </c>
      <c r="E99" s="190">
        <f>E$5*E39*'EMISSIONS FACTORS'!$J477</f>
        <v>0</v>
      </c>
      <c r="F99" s="190">
        <f>F$5*F39*'EMISSIONS FACTORS'!$J477</f>
        <v>0</v>
      </c>
      <c r="G99" s="190">
        <f>G$5*G39*'EMISSIONS FACTORS'!$J477</f>
        <v>0</v>
      </c>
      <c r="H99" s="190">
        <f>H$5*H39*'EMISSIONS FACTORS'!$J477</f>
        <v>0</v>
      </c>
      <c r="I99" s="190">
        <f>I$5*I39*'EMISSIONS FACTORS'!$J477</f>
        <v>0</v>
      </c>
      <c r="J99" s="190">
        <f>J$5*J39*'EMISSIONS FACTORS'!$J477</f>
        <v>0</v>
      </c>
      <c r="K99" s="190">
        <f>K$5*K39*'EMISSIONS FACTORS'!$J477</f>
        <v>0</v>
      </c>
      <c r="L99" s="190">
        <f>L$5*L39*'EMISSIONS FACTORS'!$J477</f>
        <v>0</v>
      </c>
      <c r="M99" s="190">
        <f>M$5*M39*'EMISSIONS FACTORS'!$J477</f>
        <v>0</v>
      </c>
      <c r="N99" s="190">
        <f>N$5*N39*'EMISSIONS FACTORS'!$J477</f>
        <v>0</v>
      </c>
      <c r="O99" s="190">
        <f>O$5*O39*'EMISSIONS FACTORS'!$J477</f>
        <v>0</v>
      </c>
      <c r="P99" s="190">
        <f>P$5*P39*'EMISSIONS FACTORS'!$J477</f>
        <v>0</v>
      </c>
      <c r="Q99" s="190">
        <f>Q$5*Q39*'EMISSIONS FACTORS'!$J477</f>
        <v>0</v>
      </c>
      <c r="R99" s="190">
        <f>R$5*R39*'EMISSIONS FACTORS'!$J477</f>
        <v>0</v>
      </c>
      <c r="S99" s="190">
        <f>S$5*S39*'EMISSIONS FACTORS'!$J477</f>
        <v>0</v>
      </c>
      <c r="T99" s="190">
        <f>T$5*T39*'EMISSIONS FACTORS'!$J477</f>
        <v>0</v>
      </c>
      <c r="U99" s="190">
        <f>U$5*U39*'EMISSIONS FACTORS'!$J477</f>
        <v>0</v>
      </c>
      <c r="V99" s="190">
        <f>V$5*V39*'EMISSIONS FACTORS'!$J477</f>
        <v>0</v>
      </c>
      <c r="W99" s="190">
        <f>W$5*W39*'EMISSIONS FACTORS'!$J477</f>
        <v>0</v>
      </c>
      <c r="X99" s="135">
        <f t="shared" si="2"/>
        <v>0</v>
      </c>
    </row>
    <row r="100" spans="2:24" ht="11.25">
      <c r="B100" s="139" t="s">
        <v>14</v>
      </c>
      <c r="C100" s="190">
        <f>C$5*C40*'EMISSIONS FACTORS'!$J478</f>
        <v>0</v>
      </c>
      <c r="D100" s="190">
        <f>D$5*D40*'EMISSIONS FACTORS'!$J478</f>
        <v>0</v>
      </c>
      <c r="E100" s="190">
        <f>E$5*E40*'EMISSIONS FACTORS'!$J478</f>
        <v>0</v>
      </c>
      <c r="F100" s="190">
        <f>F$5*F40*'EMISSIONS FACTORS'!$J478</f>
        <v>0</v>
      </c>
      <c r="G100" s="190">
        <f>G$5*G40*'EMISSIONS FACTORS'!$J478</f>
        <v>0</v>
      </c>
      <c r="H100" s="190">
        <f>H$5*H40*'EMISSIONS FACTORS'!$J478</f>
        <v>0</v>
      </c>
      <c r="I100" s="190">
        <f>I$5*I40*'EMISSIONS FACTORS'!$J478</f>
        <v>0</v>
      </c>
      <c r="J100" s="190">
        <f>J$5*J40*'EMISSIONS FACTORS'!$J478</f>
        <v>0</v>
      </c>
      <c r="K100" s="190">
        <f>K$5*K40*'EMISSIONS FACTORS'!$J478</f>
        <v>0</v>
      </c>
      <c r="L100" s="190">
        <f>L$5*L40*'EMISSIONS FACTORS'!$J478</f>
        <v>0</v>
      </c>
      <c r="M100" s="190">
        <f>M$5*M40*'EMISSIONS FACTORS'!$J478</f>
        <v>0</v>
      </c>
      <c r="N100" s="190">
        <f>N$5*N40*'EMISSIONS FACTORS'!$J478</f>
        <v>0</v>
      </c>
      <c r="O100" s="190">
        <f>O$5*O40*'EMISSIONS FACTORS'!$J478</f>
        <v>0</v>
      </c>
      <c r="P100" s="190">
        <f>P$5*P40*'EMISSIONS FACTORS'!$J478</f>
        <v>0</v>
      </c>
      <c r="Q100" s="190">
        <f>Q$5*Q40*'EMISSIONS FACTORS'!$J478</f>
        <v>0</v>
      </c>
      <c r="R100" s="190">
        <f>R$5*R40*'EMISSIONS FACTORS'!$J478</f>
        <v>0</v>
      </c>
      <c r="S100" s="190">
        <f>S$5*S40*'EMISSIONS FACTORS'!$J478</f>
        <v>0</v>
      </c>
      <c r="T100" s="190">
        <f>T$5*T40*'EMISSIONS FACTORS'!$J478</f>
        <v>0</v>
      </c>
      <c r="U100" s="190">
        <f>U$5*U40*'EMISSIONS FACTORS'!$J478</f>
        <v>0</v>
      </c>
      <c r="V100" s="190">
        <f>V$5*V40*'EMISSIONS FACTORS'!$J478</f>
        <v>0</v>
      </c>
      <c r="W100" s="190">
        <f>W$5*W40*'EMISSIONS FACTORS'!$J478</f>
        <v>0</v>
      </c>
      <c r="X100" s="135">
        <f t="shared" si="2"/>
        <v>0</v>
      </c>
    </row>
    <row r="101" spans="2:24" ht="11.25">
      <c r="B101" s="139" t="s">
        <v>15</v>
      </c>
      <c r="C101" s="190">
        <f>C$5*C41*'EMISSIONS FACTORS'!$J479</f>
        <v>0</v>
      </c>
      <c r="D101" s="190">
        <f>D$5*D41*'EMISSIONS FACTORS'!$J479</f>
        <v>0</v>
      </c>
      <c r="E101" s="190">
        <f>E$5*E41*'EMISSIONS FACTORS'!$J479</f>
        <v>0</v>
      </c>
      <c r="F101" s="190">
        <f>F$5*F41*'EMISSIONS FACTORS'!$J479</f>
        <v>0</v>
      </c>
      <c r="G101" s="190">
        <f>G$5*G41*'EMISSIONS FACTORS'!$J479</f>
        <v>0</v>
      </c>
      <c r="H101" s="190">
        <f>H$5*H41*'EMISSIONS FACTORS'!$J479</f>
        <v>0</v>
      </c>
      <c r="I101" s="190">
        <f>I$5*I41*'EMISSIONS FACTORS'!$J479</f>
        <v>0</v>
      </c>
      <c r="J101" s="190">
        <f>J$5*J41*'EMISSIONS FACTORS'!$J479</f>
        <v>0</v>
      </c>
      <c r="K101" s="190">
        <f>K$5*K41*'EMISSIONS FACTORS'!$J479</f>
        <v>0</v>
      </c>
      <c r="L101" s="190">
        <f>L$5*L41*'EMISSIONS FACTORS'!$J479</f>
        <v>0</v>
      </c>
      <c r="M101" s="190">
        <f>M$5*M41*'EMISSIONS FACTORS'!$J479</f>
        <v>0</v>
      </c>
      <c r="N101" s="190">
        <f>N$5*N41*'EMISSIONS FACTORS'!$J479</f>
        <v>0</v>
      </c>
      <c r="O101" s="190">
        <f>O$5*O41*'EMISSIONS FACTORS'!$J479</f>
        <v>0</v>
      </c>
      <c r="P101" s="190">
        <f>P$5*P41*'EMISSIONS FACTORS'!$J479</f>
        <v>0</v>
      </c>
      <c r="Q101" s="190">
        <f>Q$5*Q41*'EMISSIONS FACTORS'!$J479</f>
        <v>0</v>
      </c>
      <c r="R101" s="190">
        <f>R$5*R41*'EMISSIONS FACTORS'!$J479</f>
        <v>0</v>
      </c>
      <c r="S101" s="190">
        <f>S$5*S41*'EMISSIONS FACTORS'!$J479</f>
        <v>0</v>
      </c>
      <c r="T101" s="190">
        <f>T$5*T41*'EMISSIONS FACTORS'!$J479</f>
        <v>0</v>
      </c>
      <c r="U101" s="190">
        <f>U$5*U41*'EMISSIONS FACTORS'!$J479</f>
        <v>0</v>
      </c>
      <c r="V101" s="190">
        <f>V$5*V41*'EMISSIONS FACTORS'!$J479</f>
        <v>0</v>
      </c>
      <c r="W101" s="190">
        <f>W$5*W41*'EMISSIONS FACTORS'!$J479</f>
        <v>0</v>
      </c>
      <c r="X101" s="135">
        <f t="shared" si="2"/>
        <v>0</v>
      </c>
    </row>
    <row r="102" spans="2:24" ht="11.25">
      <c r="B102" s="139" t="s">
        <v>16</v>
      </c>
      <c r="C102" s="190">
        <f>C$5*C42*'EMISSIONS FACTORS'!$J480</f>
        <v>0</v>
      </c>
      <c r="D102" s="190">
        <f>D$5*D42*'EMISSIONS FACTORS'!$J480</f>
        <v>0</v>
      </c>
      <c r="E102" s="190">
        <f>E$5*E42*'EMISSIONS FACTORS'!$J480</f>
        <v>0</v>
      </c>
      <c r="F102" s="190">
        <f>F$5*F42*'EMISSIONS FACTORS'!$J480</f>
        <v>0</v>
      </c>
      <c r="G102" s="190">
        <f>G$5*G42*'EMISSIONS FACTORS'!$J480</f>
        <v>0</v>
      </c>
      <c r="H102" s="190">
        <f>H$5*H42*'EMISSIONS FACTORS'!$J480</f>
        <v>0</v>
      </c>
      <c r="I102" s="190">
        <f>I$5*I42*'EMISSIONS FACTORS'!$J480</f>
        <v>0</v>
      </c>
      <c r="J102" s="190">
        <f>J$5*J42*'EMISSIONS FACTORS'!$J480</f>
        <v>0</v>
      </c>
      <c r="K102" s="190">
        <f>K$5*K42*'EMISSIONS FACTORS'!$J480</f>
        <v>0</v>
      </c>
      <c r="L102" s="190">
        <f>L$5*L42*'EMISSIONS FACTORS'!$J480</f>
        <v>0</v>
      </c>
      <c r="M102" s="190">
        <f>M$5*M42*'EMISSIONS FACTORS'!$J480</f>
        <v>0</v>
      </c>
      <c r="N102" s="190">
        <f>N$5*N42*'EMISSIONS FACTORS'!$J480</f>
        <v>0</v>
      </c>
      <c r="O102" s="190">
        <f>O$5*O42*'EMISSIONS FACTORS'!$J480</f>
        <v>0</v>
      </c>
      <c r="P102" s="190">
        <f>P$5*P42*'EMISSIONS FACTORS'!$J480</f>
        <v>0</v>
      </c>
      <c r="Q102" s="190">
        <f>Q$5*Q42*'EMISSIONS FACTORS'!$J480</f>
        <v>0</v>
      </c>
      <c r="R102" s="190">
        <f>R$5*R42*'EMISSIONS FACTORS'!$J480</f>
        <v>0</v>
      </c>
      <c r="S102" s="190">
        <f>S$5*S42*'EMISSIONS FACTORS'!$J480</f>
        <v>0</v>
      </c>
      <c r="T102" s="190">
        <f>T$5*T42*'EMISSIONS FACTORS'!$J480</f>
        <v>0</v>
      </c>
      <c r="U102" s="190">
        <f>U$5*U42*'EMISSIONS FACTORS'!$J480</f>
        <v>0</v>
      </c>
      <c r="V102" s="190">
        <f>V$5*V42*'EMISSIONS FACTORS'!$J480</f>
        <v>0</v>
      </c>
      <c r="W102" s="190">
        <f>W$5*W42*'EMISSIONS FACTORS'!$J480</f>
        <v>0</v>
      </c>
      <c r="X102" s="135">
        <f t="shared" si="2"/>
        <v>0</v>
      </c>
    </row>
    <row r="103" spans="2:24" ht="11.25">
      <c r="B103" s="139" t="s">
        <v>17</v>
      </c>
      <c r="C103" s="190">
        <f>C$5*C43*'EMISSIONS FACTORS'!$J481</f>
        <v>0</v>
      </c>
      <c r="D103" s="190">
        <f>D$5*D43*'EMISSIONS FACTORS'!$J481</f>
        <v>0</v>
      </c>
      <c r="E103" s="190">
        <f>E$5*E43*'EMISSIONS FACTORS'!$J481</f>
        <v>0</v>
      </c>
      <c r="F103" s="190">
        <f>F$5*F43*'EMISSIONS FACTORS'!$J481</f>
        <v>0</v>
      </c>
      <c r="G103" s="190">
        <f>G$5*G43*'EMISSIONS FACTORS'!$J481</f>
        <v>0</v>
      </c>
      <c r="H103" s="190">
        <f>H$5*H43*'EMISSIONS FACTORS'!$J481</f>
        <v>0</v>
      </c>
      <c r="I103" s="190">
        <f>I$5*I43*'EMISSIONS FACTORS'!$J481</f>
        <v>0</v>
      </c>
      <c r="J103" s="190">
        <f>J$5*J43*'EMISSIONS FACTORS'!$J481</f>
        <v>0</v>
      </c>
      <c r="K103" s="190">
        <f>K$5*K43*'EMISSIONS FACTORS'!$J481</f>
        <v>0</v>
      </c>
      <c r="L103" s="190">
        <f>L$5*L43*'EMISSIONS FACTORS'!$J481</f>
        <v>0</v>
      </c>
      <c r="M103" s="190">
        <f>M$5*M43*'EMISSIONS FACTORS'!$J481</f>
        <v>0</v>
      </c>
      <c r="N103" s="190">
        <f>N$5*N43*'EMISSIONS FACTORS'!$J481</f>
        <v>0</v>
      </c>
      <c r="O103" s="190">
        <f>O$5*O43*'EMISSIONS FACTORS'!$J481</f>
        <v>0</v>
      </c>
      <c r="P103" s="190">
        <f>P$5*P43*'EMISSIONS FACTORS'!$J481</f>
        <v>0</v>
      </c>
      <c r="Q103" s="190">
        <f>Q$5*Q43*'EMISSIONS FACTORS'!$J481</f>
        <v>0</v>
      </c>
      <c r="R103" s="190">
        <f>R$5*R43*'EMISSIONS FACTORS'!$J481</f>
        <v>0</v>
      </c>
      <c r="S103" s="190">
        <f>S$5*S43*'EMISSIONS FACTORS'!$J481</f>
        <v>0</v>
      </c>
      <c r="T103" s="190">
        <f>T$5*T43*'EMISSIONS FACTORS'!$J481</f>
        <v>0</v>
      </c>
      <c r="U103" s="190">
        <f>U$5*U43*'EMISSIONS FACTORS'!$J481</f>
        <v>0</v>
      </c>
      <c r="V103" s="190">
        <f>V$5*V43*'EMISSIONS FACTORS'!$J481</f>
        <v>0</v>
      </c>
      <c r="W103" s="190">
        <f>W$5*W43*'EMISSIONS FACTORS'!$J481</f>
        <v>0</v>
      </c>
      <c r="X103" s="135">
        <f t="shared" si="2"/>
        <v>0</v>
      </c>
    </row>
    <row r="104" spans="2:24" ht="11.25">
      <c r="B104" s="139" t="s">
        <v>18</v>
      </c>
      <c r="C104" s="190">
        <f>C$5*C44*'EMISSIONS FACTORS'!$J482</f>
        <v>0</v>
      </c>
      <c r="D104" s="190">
        <f>D$5*D44*'EMISSIONS FACTORS'!$J482</f>
        <v>0</v>
      </c>
      <c r="E104" s="190">
        <f>E$5*E44*'EMISSIONS FACTORS'!$J482</f>
        <v>0</v>
      </c>
      <c r="F104" s="190">
        <f>F$5*F44*'EMISSIONS FACTORS'!$J482</f>
        <v>0</v>
      </c>
      <c r="G104" s="190">
        <f>G$5*G44*'EMISSIONS FACTORS'!$J482</f>
        <v>0</v>
      </c>
      <c r="H104" s="190">
        <f>H$5*H44*'EMISSIONS FACTORS'!$J482</f>
        <v>0</v>
      </c>
      <c r="I104" s="190">
        <f>I$5*I44*'EMISSIONS FACTORS'!$J482</f>
        <v>0</v>
      </c>
      <c r="J104" s="190">
        <f>J$5*J44*'EMISSIONS FACTORS'!$J482</f>
        <v>0</v>
      </c>
      <c r="K104" s="190">
        <f>K$5*K44*'EMISSIONS FACTORS'!$J482</f>
        <v>0</v>
      </c>
      <c r="L104" s="190">
        <f>L$5*L44*'EMISSIONS FACTORS'!$J482</f>
        <v>0</v>
      </c>
      <c r="M104" s="190">
        <f>M$5*M44*'EMISSIONS FACTORS'!$J482</f>
        <v>0</v>
      </c>
      <c r="N104" s="190">
        <f>N$5*N44*'EMISSIONS FACTORS'!$J482</f>
        <v>0</v>
      </c>
      <c r="O104" s="190">
        <f>O$5*O44*'EMISSIONS FACTORS'!$J482</f>
        <v>0</v>
      </c>
      <c r="P104" s="190">
        <f>P$5*P44*'EMISSIONS FACTORS'!$J482</f>
        <v>0</v>
      </c>
      <c r="Q104" s="190">
        <f>Q$5*Q44*'EMISSIONS FACTORS'!$J482</f>
        <v>0</v>
      </c>
      <c r="R104" s="190">
        <f>R$5*R44*'EMISSIONS FACTORS'!$J482</f>
        <v>0</v>
      </c>
      <c r="S104" s="190">
        <f>S$5*S44*'EMISSIONS FACTORS'!$J482</f>
        <v>0</v>
      </c>
      <c r="T104" s="190">
        <f>T$5*T44*'EMISSIONS FACTORS'!$J482</f>
        <v>0</v>
      </c>
      <c r="U104" s="190">
        <f>U$5*U44*'EMISSIONS FACTORS'!$J482</f>
        <v>0</v>
      </c>
      <c r="V104" s="190">
        <f>V$5*V44*'EMISSIONS FACTORS'!$J482</f>
        <v>0</v>
      </c>
      <c r="W104" s="190">
        <f>W$5*W44*'EMISSIONS FACTORS'!$J482</f>
        <v>0</v>
      </c>
      <c r="X104" s="135">
        <f t="shared" si="2"/>
        <v>0</v>
      </c>
    </row>
    <row r="105" spans="2:24" ht="11.25">
      <c r="B105" s="139" t="s">
        <v>19</v>
      </c>
      <c r="C105" s="190">
        <f>C$5*C45*'EMISSIONS FACTORS'!$J483</f>
        <v>0</v>
      </c>
      <c r="D105" s="190">
        <f>D$5*D45*'EMISSIONS FACTORS'!$J483</f>
        <v>0</v>
      </c>
      <c r="E105" s="190">
        <f>E$5*E45*'EMISSIONS FACTORS'!$J483</f>
        <v>0</v>
      </c>
      <c r="F105" s="190">
        <f>F$5*F45*'EMISSIONS FACTORS'!$J483</f>
        <v>0</v>
      </c>
      <c r="G105" s="190">
        <f>G$5*G45*'EMISSIONS FACTORS'!$J483</f>
        <v>0</v>
      </c>
      <c r="H105" s="190">
        <f>H$5*H45*'EMISSIONS FACTORS'!$J483</f>
        <v>0</v>
      </c>
      <c r="I105" s="190">
        <f>I$5*I45*'EMISSIONS FACTORS'!$J483</f>
        <v>0</v>
      </c>
      <c r="J105" s="190">
        <f>J$5*J45*'EMISSIONS FACTORS'!$J483</f>
        <v>0</v>
      </c>
      <c r="K105" s="190">
        <f>K$5*K45*'EMISSIONS FACTORS'!$J483</f>
        <v>0</v>
      </c>
      <c r="L105" s="190">
        <f>L$5*L45*'EMISSIONS FACTORS'!$J483</f>
        <v>0</v>
      </c>
      <c r="M105" s="190">
        <f>M$5*M45*'EMISSIONS FACTORS'!$J483</f>
        <v>0</v>
      </c>
      <c r="N105" s="190">
        <f>N$5*N45*'EMISSIONS FACTORS'!$J483</f>
        <v>0</v>
      </c>
      <c r="O105" s="190">
        <f>O$5*O45*'EMISSIONS FACTORS'!$J483</f>
        <v>0</v>
      </c>
      <c r="P105" s="190">
        <f>P$5*P45*'EMISSIONS FACTORS'!$J483</f>
        <v>0</v>
      </c>
      <c r="Q105" s="190">
        <f>Q$5*Q45*'EMISSIONS FACTORS'!$J483</f>
        <v>0</v>
      </c>
      <c r="R105" s="190">
        <f>R$5*R45*'EMISSIONS FACTORS'!$J483</f>
        <v>0</v>
      </c>
      <c r="S105" s="190">
        <f>S$5*S45*'EMISSIONS FACTORS'!$J483</f>
        <v>0</v>
      </c>
      <c r="T105" s="190">
        <f>T$5*T45*'EMISSIONS FACTORS'!$J483</f>
        <v>0</v>
      </c>
      <c r="U105" s="190">
        <f>U$5*U45*'EMISSIONS FACTORS'!$J483</f>
        <v>0</v>
      </c>
      <c r="V105" s="190">
        <f>V$5*V45*'EMISSIONS FACTORS'!$J483</f>
        <v>0</v>
      </c>
      <c r="W105" s="190">
        <f>W$5*W45*'EMISSIONS FACTORS'!$J483</f>
        <v>0</v>
      </c>
      <c r="X105" s="135">
        <f t="shared" si="2"/>
        <v>0</v>
      </c>
    </row>
    <row r="106" spans="2:24" ht="11.25">
      <c r="B106" s="139" t="s">
        <v>20</v>
      </c>
      <c r="C106" s="190">
        <f>C$5*C46*'EMISSIONS FACTORS'!$J484</f>
        <v>0</v>
      </c>
      <c r="D106" s="190">
        <f>D$5*D46*'EMISSIONS FACTORS'!$J484</f>
        <v>0</v>
      </c>
      <c r="E106" s="190">
        <f>E$5*E46*'EMISSIONS FACTORS'!$J484</f>
        <v>0</v>
      </c>
      <c r="F106" s="190">
        <f>F$5*F46*'EMISSIONS FACTORS'!$J484</f>
        <v>0</v>
      </c>
      <c r="G106" s="190">
        <f>G$5*G46*'EMISSIONS FACTORS'!$J484</f>
        <v>0</v>
      </c>
      <c r="H106" s="190">
        <f>H$5*H46*'EMISSIONS FACTORS'!$J484</f>
        <v>0</v>
      </c>
      <c r="I106" s="190">
        <f>I$5*I46*'EMISSIONS FACTORS'!$J484</f>
        <v>0</v>
      </c>
      <c r="J106" s="190">
        <f>J$5*J46*'EMISSIONS FACTORS'!$J484</f>
        <v>0</v>
      </c>
      <c r="K106" s="190">
        <f>K$5*K46*'EMISSIONS FACTORS'!$J484</f>
        <v>0</v>
      </c>
      <c r="L106" s="190">
        <f>L$5*L46*'EMISSIONS FACTORS'!$J484</f>
        <v>0</v>
      </c>
      <c r="M106" s="190">
        <f>M$5*M46*'EMISSIONS FACTORS'!$J484</f>
        <v>0</v>
      </c>
      <c r="N106" s="190">
        <f>N$5*N46*'EMISSIONS FACTORS'!$J484</f>
        <v>0</v>
      </c>
      <c r="O106" s="190">
        <f>O$5*O46*'EMISSIONS FACTORS'!$J484</f>
        <v>0</v>
      </c>
      <c r="P106" s="190">
        <f>P$5*P46*'EMISSIONS FACTORS'!$J484</f>
        <v>0</v>
      </c>
      <c r="Q106" s="190">
        <f>Q$5*Q46*'EMISSIONS FACTORS'!$J484</f>
        <v>0</v>
      </c>
      <c r="R106" s="190">
        <f>R$5*R46*'EMISSIONS FACTORS'!$J484</f>
        <v>0</v>
      </c>
      <c r="S106" s="190">
        <f>S$5*S46*'EMISSIONS FACTORS'!$J484</f>
        <v>0</v>
      </c>
      <c r="T106" s="190">
        <f>T$5*T46*'EMISSIONS FACTORS'!$J484</f>
        <v>0</v>
      </c>
      <c r="U106" s="190">
        <f>U$5*U46*'EMISSIONS FACTORS'!$J484</f>
        <v>0</v>
      </c>
      <c r="V106" s="190">
        <f>V$5*V46*'EMISSIONS FACTORS'!$J484</f>
        <v>0</v>
      </c>
      <c r="W106" s="190">
        <f>W$5*W46*'EMISSIONS FACTORS'!$J484</f>
        <v>0</v>
      </c>
      <c r="X106" s="135">
        <f t="shared" si="2"/>
        <v>0</v>
      </c>
    </row>
    <row r="107" spans="2:24" ht="11.25">
      <c r="B107" s="139" t="s">
        <v>21</v>
      </c>
      <c r="C107" s="190">
        <f>C$5*C47*'EMISSIONS FACTORS'!$J485</f>
        <v>0</v>
      </c>
      <c r="D107" s="190">
        <f>D$5*D47*'EMISSIONS FACTORS'!$J485</f>
        <v>0</v>
      </c>
      <c r="E107" s="190">
        <f>E$5*E47*'EMISSIONS FACTORS'!$J485</f>
        <v>0</v>
      </c>
      <c r="F107" s="190">
        <f>F$5*F47*'EMISSIONS FACTORS'!$J485</f>
        <v>0</v>
      </c>
      <c r="G107" s="190">
        <f>G$5*G47*'EMISSIONS FACTORS'!$J485</f>
        <v>0</v>
      </c>
      <c r="H107" s="190">
        <f>H$5*H47*'EMISSIONS FACTORS'!$J485</f>
        <v>0</v>
      </c>
      <c r="I107" s="190">
        <f>I$5*I47*'EMISSIONS FACTORS'!$J485</f>
        <v>0</v>
      </c>
      <c r="J107" s="190">
        <f>J$5*J47*'EMISSIONS FACTORS'!$J485</f>
        <v>0</v>
      </c>
      <c r="K107" s="190">
        <f>K$5*K47*'EMISSIONS FACTORS'!$J485</f>
        <v>0</v>
      </c>
      <c r="L107" s="190">
        <f>L$5*L47*'EMISSIONS FACTORS'!$J485</f>
        <v>0</v>
      </c>
      <c r="M107" s="190">
        <f>M$5*M47*'EMISSIONS FACTORS'!$J485</f>
        <v>0</v>
      </c>
      <c r="N107" s="190">
        <f>N$5*N47*'EMISSIONS FACTORS'!$J485</f>
        <v>0</v>
      </c>
      <c r="O107" s="190">
        <f>O$5*O47*'EMISSIONS FACTORS'!$J485</f>
        <v>0</v>
      </c>
      <c r="P107" s="190">
        <f>P$5*P47*'EMISSIONS FACTORS'!$J485</f>
        <v>0</v>
      </c>
      <c r="Q107" s="190">
        <f>Q$5*Q47*'EMISSIONS FACTORS'!$J485</f>
        <v>0</v>
      </c>
      <c r="R107" s="190">
        <f>R$5*R47*'EMISSIONS FACTORS'!$J485</f>
        <v>0</v>
      </c>
      <c r="S107" s="190">
        <f>S$5*S47*'EMISSIONS FACTORS'!$J485</f>
        <v>0</v>
      </c>
      <c r="T107" s="190">
        <f>T$5*T47*'EMISSIONS FACTORS'!$J485</f>
        <v>0</v>
      </c>
      <c r="U107" s="190">
        <f>U$5*U47*'EMISSIONS FACTORS'!$J485</f>
        <v>0</v>
      </c>
      <c r="V107" s="190">
        <f>V$5*V47*'EMISSIONS FACTORS'!$J485</f>
        <v>0</v>
      </c>
      <c r="W107" s="190">
        <f>W$5*W47*'EMISSIONS FACTORS'!$J485</f>
        <v>0</v>
      </c>
      <c r="X107" s="135">
        <f t="shared" si="2"/>
        <v>0</v>
      </c>
    </row>
    <row r="108" spans="2:24" ht="11.25">
      <c r="B108" s="139" t="s">
        <v>22</v>
      </c>
      <c r="C108" s="190">
        <f>C$5*C48*'EMISSIONS FACTORS'!$J486</f>
        <v>0</v>
      </c>
      <c r="D108" s="190">
        <f>D$5*D48*'EMISSIONS FACTORS'!$J486</f>
        <v>0</v>
      </c>
      <c r="E108" s="190">
        <f>E$5*E48*'EMISSIONS FACTORS'!$J486</f>
        <v>0</v>
      </c>
      <c r="F108" s="190">
        <f>F$5*F48*'EMISSIONS FACTORS'!$J486</f>
        <v>0</v>
      </c>
      <c r="G108" s="190">
        <f>G$5*G48*'EMISSIONS FACTORS'!$J486</f>
        <v>0</v>
      </c>
      <c r="H108" s="190">
        <f>H$5*H48*'EMISSIONS FACTORS'!$J486</f>
        <v>0</v>
      </c>
      <c r="I108" s="190">
        <f>I$5*I48*'EMISSIONS FACTORS'!$J486</f>
        <v>0</v>
      </c>
      <c r="J108" s="190">
        <f>J$5*J48*'EMISSIONS FACTORS'!$J486</f>
        <v>0</v>
      </c>
      <c r="K108" s="190">
        <f>K$5*K48*'EMISSIONS FACTORS'!$J486</f>
        <v>0</v>
      </c>
      <c r="L108" s="190">
        <f>L$5*L48*'EMISSIONS FACTORS'!$J486</f>
        <v>0</v>
      </c>
      <c r="M108" s="190">
        <f>M$5*M48*'EMISSIONS FACTORS'!$J486</f>
        <v>0</v>
      </c>
      <c r="N108" s="190">
        <f>N$5*N48*'EMISSIONS FACTORS'!$J486</f>
        <v>0</v>
      </c>
      <c r="O108" s="190">
        <f>O$5*O48*'EMISSIONS FACTORS'!$J486</f>
        <v>0</v>
      </c>
      <c r="P108" s="190">
        <f>P$5*P48*'EMISSIONS FACTORS'!$J486</f>
        <v>0</v>
      </c>
      <c r="Q108" s="190">
        <f>Q$5*Q48*'EMISSIONS FACTORS'!$J486</f>
        <v>0</v>
      </c>
      <c r="R108" s="190">
        <f>R$5*R48*'EMISSIONS FACTORS'!$J486</f>
        <v>0</v>
      </c>
      <c r="S108" s="190">
        <f>S$5*S48*'EMISSIONS FACTORS'!$J486</f>
        <v>0</v>
      </c>
      <c r="T108" s="190">
        <f>T$5*T48*'EMISSIONS FACTORS'!$J486</f>
        <v>0</v>
      </c>
      <c r="U108" s="190">
        <f>U$5*U48*'EMISSIONS FACTORS'!$J486</f>
        <v>0</v>
      </c>
      <c r="V108" s="190">
        <f>V$5*V48*'EMISSIONS FACTORS'!$J486</f>
        <v>0</v>
      </c>
      <c r="W108" s="190">
        <f>W$5*W48*'EMISSIONS FACTORS'!$J486</f>
        <v>0</v>
      </c>
      <c r="X108" s="135">
        <f t="shared" si="2"/>
        <v>0</v>
      </c>
    </row>
    <row r="109" spans="2:24" ht="11.25">
      <c r="B109" s="139" t="s">
        <v>23</v>
      </c>
      <c r="C109" s="190">
        <f>C$5*C49*'EMISSIONS FACTORS'!$J487</f>
        <v>0</v>
      </c>
      <c r="D109" s="190">
        <f>D$5*D49*'EMISSIONS FACTORS'!$J487</f>
        <v>0</v>
      </c>
      <c r="E109" s="190">
        <f>E$5*E49*'EMISSIONS FACTORS'!$J487</f>
        <v>0</v>
      </c>
      <c r="F109" s="190">
        <f>F$5*F49*'EMISSIONS FACTORS'!$J487</f>
        <v>0</v>
      </c>
      <c r="G109" s="190">
        <f>G$5*G49*'EMISSIONS FACTORS'!$J487</f>
        <v>0</v>
      </c>
      <c r="H109" s="190">
        <f>H$5*H49*'EMISSIONS FACTORS'!$J487</f>
        <v>0</v>
      </c>
      <c r="I109" s="190">
        <f>I$5*I49*'EMISSIONS FACTORS'!$J487</f>
        <v>0</v>
      </c>
      <c r="J109" s="190">
        <f>J$5*J49*'EMISSIONS FACTORS'!$J487</f>
        <v>0</v>
      </c>
      <c r="K109" s="190">
        <f>K$5*K49*'EMISSIONS FACTORS'!$J487</f>
        <v>0</v>
      </c>
      <c r="L109" s="190">
        <f>L$5*L49*'EMISSIONS FACTORS'!$J487</f>
        <v>0</v>
      </c>
      <c r="M109" s="190">
        <f>M$5*M49*'EMISSIONS FACTORS'!$J487</f>
        <v>0</v>
      </c>
      <c r="N109" s="190">
        <f>N$5*N49*'EMISSIONS FACTORS'!$J487</f>
        <v>0</v>
      </c>
      <c r="O109" s="190">
        <f>O$5*O49*'EMISSIONS FACTORS'!$J487</f>
        <v>0</v>
      </c>
      <c r="P109" s="190">
        <f>P$5*P49*'EMISSIONS FACTORS'!$J487</f>
        <v>0</v>
      </c>
      <c r="Q109" s="190">
        <f>Q$5*Q49*'EMISSIONS FACTORS'!$J487</f>
        <v>0</v>
      </c>
      <c r="R109" s="190">
        <f>R$5*R49*'EMISSIONS FACTORS'!$J487</f>
        <v>0</v>
      </c>
      <c r="S109" s="190">
        <f>S$5*S49*'EMISSIONS FACTORS'!$J487</f>
        <v>0</v>
      </c>
      <c r="T109" s="190">
        <f>T$5*T49*'EMISSIONS FACTORS'!$J487</f>
        <v>0</v>
      </c>
      <c r="U109" s="190">
        <f>U$5*U49*'EMISSIONS FACTORS'!$J487</f>
        <v>0</v>
      </c>
      <c r="V109" s="190">
        <f>V$5*V49*'EMISSIONS FACTORS'!$J487</f>
        <v>0</v>
      </c>
      <c r="W109" s="190">
        <f>W$5*W49*'EMISSIONS FACTORS'!$J487</f>
        <v>0</v>
      </c>
      <c r="X109" s="135">
        <f t="shared" si="2"/>
        <v>0</v>
      </c>
    </row>
    <row r="110" spans="2:24" ht="11.25">
      <c r="B110" s="139" t="s">
        <v>24</v>
      </c>
      <c r="C110" s="190">
        <f>C$5*C50*'EMISSIONS FACTORS'!$J488</f>
        <v>0</v>
      </c>
      <c r="D110" s="190">
        <f>D$5*D50*'EMISSIONS FACTORS'!$J488</f>
        <v>0</v>
      </c>
      <c r="E110" s="190">
        <f>E$5*E50*'EMISSIONS FACTORS'!$J488</f>
        <v>0</v>
      </c>
      <c r="F110" s="190">
        <f>F$5*F50*'EMISSIONS FACTORS'!$J488</f>
        <v>0</v>
      </c>
      <c r="G110" s="190">
        <f>G$5*G50*'EMISSIONS FACTORS'!$J488</f>
        <v>0</v>
      </c>
      <c r="H110" s="190">
        <f>H$5*H50*'EMISSIONS FACTORS'!$J488</f>
        <v>0</v>
      </c>
      <c r="I110" s="190">
        <f>I$5*I50*'EMISSIONS FACTORS'!$J488</f>
        <v>0</v>
      </c>
      <c r="J110" s="190">
        <f>J$5*J50*'EMISSIONS FACTORS'!$J488</f>
        <v>0</v>
      </c>
      <c r="K110" s="190">
        <f>K$5*K50*'EMISSIONS FACTORS'!$J488</f>
        <v>0</v>
      </c>
      <c r="L110" s="190">
        <f>L$5*L50*'EMISSIONS FACTORS'!$J488</f>
        <v>0</v>
      </c>
      <c r="M110" s="190">
        <f>M$5*M50*'EMISSIONS FACTORS'!$J488</f>
        <v>0</v>
      </c>
      <c r="N110" s="190">
        <f>N$5*N50*'EMISSIONS FACTORS'!$J488</f>
        <v>0</v>
      </c>
      <c r="O110" s="190">
        <f>O$5*O50*'EMISSIONS FACTORS'!$J488</f>
        <v>0</v>
      </c>
      <c r="P110" s="190">
        <f>P$5*P50*'EMISSIONS FACTORS'!$J488</f>
        <v>0</v>
      </c>
      <c r="Q110" s="190">
        <f>Q$5*Q50*'EMISSIONS FACTORS'!$J488</f>
        <v>0</v>
      </c>
      <c r="R110" s="190">
        <f>R$5*R50*'EMISSIONS FACTORS'!$J488</f>
        <v>0</v>
      </c>
      <c r="S110" s="190">
        <f>S$5*S50*'EMISSIONS FACTORS'!$J488</f>
        <v>0</v>
      </c>
      <c r="T110" s="190">
        <f>T$5*T50*'EMISSIONS FACTORS'!$J488</f>
        <v>0</v>
      </c>
      <c r="U110" s="190">
        <f>U$5*U50*'EMISSIONS FACTORS'!$J488</f>
        <v>0</v>
      </c>
      <c r="V110" s="190">
        <f>V$5*V50*'EMISSIONS FACTORS'!$J488</f>
        <v>0</v>
      </c>
      <c r="W110" s="190">
        <f>W$5*W50*'EMISSIONS FACTORS'!$J488</f>
        <v>0</v>
      </c>
      <c r="X110" s="135">
        <f t="shared" si="2"/>
        <v>0</v>
      </c>
    </row>
    <row r="111" spans="2:24" ht="11.25">
      <c r="B111" s="139" t="s">
        <v>25</v>
      </c>
      <c r="C111" s="190">
        <f>C$5*C51*'EMISSIONS FACTORS'!$J489</f>
        <v>0</v>
      </c>
      <c r="D111" s="190">
        <f>D$5*D51*'EMISSIONS FACTORS'!$J489</f>
        <v>0</v>
      </c>
      <c r="E111" s="190">
        <f>E$5*E51*'EMISSIONS FACTORS'!$J489</f>
        <v>0</v>
      </c>
      <c r="F111" s="190">
        <f>F$5*F51*'EMISSIONS FACTORS'!$J489</f>
        <v>0</v>
      </c>
      <c r="G111" s="190">
        <f>G$5*G51*'EMISSIONS FACTORS'!$J489</f>
        <v>0</v>
      </c>
      <c r="H111" s="190">
        <f>H$5*H51*'EMISSIONS FACTORS'!$J489</f>
        <v>0</v>
      </c>
      <c r="I111" s="190">
        <f>I$5*I51*'EMISSIONS FACTORS'!$J489</f>
        <v>0</v>
      </c>
      <c r="J111" s="190">
        <f>J$5*J51*'EMISSIONS FACTORS'!$J489</f>
        <v>0</v>
      </c>
      <c r="K111" s="190">
        <f>K$5*K51*'EMISSIONS FACTORS'!$J489</f>
        <v>0</v>
      </c>
      <c r="L111" s="190">
        <f>L$5*L51*'EMISSIONS FACTORS'!$J489</f>
        <v>0</v>
      </c>
      <c r="M111" s="190">
        <f>M$5*M51*'EMISSIONS FACTORS'!$J489</f>
        <v>0</v>
      </c>
      <c r="N111" s="190">
        <f>N$5*N51*'EMISSIONS FACTORS'!$J489</f>
        <v>0</v>
      </c>
      <c r="O111" s="190">
        <f>O$5*O51*'EMISSIONS FACTORS'!$J489</f>
        <v>0</v>
      </c>
      <c r="P111" s="190">
        <f>P$5*P51*'EMISSIONS FACTORS'!$J489</f>
        <v>0</v>
      </c>
      <c r="Q111" s="190">
        <f>Q$5*Q51*'EMISSIONS FACTORS'!$J489</f>
        <v>0</v>
      </c>
      <c r="R111" s="190">
        <f>R$5*R51*'EMISSIONS FACTORS'!$J489</f>
        <v>0</v>
      </c>
      <c r="S111" s="190">
        <f>S$5*S51*'EMISSIONS FACTORS'!$J489</f>
        <v>0</v>
      </c>
      <c r="T111" s="190">
        <f>T$5*T51*'EMISSIONS FACTORS'!$J489</f>
        <v>0</v>
      </c>
      <c r="U111" s="190">
        <f>U$5*U51*'EMISSIONS FACTORS'!$J489</f>
        <v>0</v>
      </c>
      <c r="V111" s="190">
        <f>V$5*V51*'EMISSIONS FACTORS'!$J489</f>
        <v>0</v>
      </c>
      <c r="W111" s="190">
        <f>W$5*W51*'EMISSIONS FACTORS'!$J489</f>
        <v>0</v>
      </c>
      <c r="X111" s="135">
        <f t="shared" si="2"/>
        <v>0</v>
      </c>
    </row>
    <row r="112" spans="2:24" ht="11.25">
      <c r="B112" s="139" t="s">
        <v>26</v>
      </c>
      <c r="C112" s="190">
        <f>C$5*C52*'EMISSIONS FACTORS'!$J490</f>
        <v>0</v>
      </c>
      <c r="D112" s="190">
        <f>D$5*D52*'EMISSIONS FACTORS'!$J490</f>
        <v>0</v>
      </c>
      <c r="E112" s="190">
        <f>E$5*E52*'EMISSIONS FACTORS'!$J490</f>
        <v>0</v>
      </c>
      <c r="F112" s="190">
        <f>F$5*F52*'EMISSIONS FACTORS'!$J490</f>
        <v>0</v>
      </c>
      <c r="G112" s="190">
        <f>G$5*G52*'EMISSIONS FACTORS'!$J490</f>
        <v>0</v>
      </c>
      <c r="H112" s="190">
        <f>H$5*H52*'EMISSIONS FACTORS'!$J490</f>
        <v>0</v>
      </c>
      <c r="I112" s="190">
        <f>I$5*I52*'EMISSIONS FACTORS'!$J490</f>
        <v>0</v>
      </c>
      <c r="J112" s="190">
        <f>J$5*J52*'EMISSIONS FACTORS'!$J490</f>
        <v>0</v>
      </c>
      <c r="K112" s="190">
        <f>K$5*K52*'EMISSIONS FACTORS'!$J490</f>
        <v>0</v>
      </c>
      <c r="L112" s="190">
        <f>L$5*L52*'EMISSIONS FACTORS'!$J490</f>
        <v>0</v>
      </c>
      <c r="M112" s="190">
        <f>M$5*M52*'EMISSIONS FACTORS'!$J490</f>
        <v>0</v>
      </c>
      <c r="N112" s="190">
        <f>N$5*N52*'EMISSIONS FACTORS'!$J490</f>
        <v>0</v>
      </c>
      <c r="O112" s="190">
        <f>O$5*O52*'EMISSIONS FACTORS'!$J490</f>
        <v>0</v>
      </c>
      <c r="P112" s="190">
        <f>P$5*P52*'EMISSIONS FACTORS'!$J490</f>
        <v>0</v>
      </c>
      <c r="Q112" s="190">
        <f>Q$5*Q52*'EMISSIONS FACTORS'!$J490</f>
        <v>0</v>
      </c>
      <c r="R112" s="190">
        <f>R$5*R52*'EMISSIONS FACTORS'!$J490</f>
        <v>0</v>
      </c>
      <c r="S112" s="190">
        <f>S$5*S52*'EMISSIONS FACTORS'!$J490</f>
        <v>0</v>
      </c>
      <c r="T112" s="190">
        <f>T$5*T52*'EMISSIONS FACTORS'!$J490</f>
        <v>0</v>
      </c>
      <c r="U112" s="190">
        <f>U$5*U52*'EMISSIONS FACTORS'!$J490</f>
        <v>0</v>
      </c>
      <c r="V112" s="190">
        <f>V$5*V52*'EMISSIONS FACTORS'!$J490</f>
        <v>0</v>
      </c>
      <c r="W112" s="190">
        <f>W$5*W52*'EMISSIONS FACTORS'!$J490</f>
        <v>0</v>
      </c>
      <c r="X112" s="135">
        <f t="shared" si="2"/>
        <v>0</v>
      </c>
    </row>
    <row r="113" spans="2:24" ht="11.25">
      <c r="B113" s="139" t="s">
        <v>27</v>
      </c>
      <c r="C113" s="190">
        <f>C$5*C53*'EMISSIONS FACTORS'!$J491</f>
        <v>0</v>
      </c>
      <c r="D113" s="190">
        <f>D$5*D53*'EMISSIONS FACTORS'!$J491</f>
        <v>0</v>
      </c>
      <c r="E113" s="190">
        <f>E$5*E53*'EMISSIONS FACTORS'!$J491</f>
        <v>0</v>
      </c>
      <c r="F113" s="190">
        <f>F$5*F53*'EMISSIONS FACTORS'!$J491</f>
        <v>0</v>
      </c>
      <c r="G113" s="190">
        <f>G$5*G53*'EMISSIONS FACTORS'!$J491</f>
        <v>0</v>
      </c>
      <c r="H113" s="190">
        <f>H$5*H53*'EMISSIONS FACTORS'!$J491</f>
        <v>0</v>
      </c>
      <c r="I113" s="190">
        <f>I$5*I53*'EMISSIONS FACTORS'!$J491</f>
        <v>0</v>
      </c>
      <c r="J113" s="190">
        <f>J$5*J53*'EMISSIONS FACTORS'!$J491</f>
        <v>0</v>
      </c>
      <c r="K113" s="190">
        <f>K$5*K53*'EMISSIONS FACTORS'!$J491</f>
        <v>0</v>
      </c>
      <c r="L113" s="190">
        <f>L$5*L53*'EMISSIONS FACTORS'!$J491</f>
        <v>0</v>
      </c>
      <c r="M113" s="190">
        <f>M$5*M53*'EMISSIONS FACTORS'!$J491</f>
        <v>0</v>
      </c>
      <c r="N113" s="190">
        <f>N$5*N53*'EMISSIONS FACTORS'!$J491</f>
        <v>0</v>
      </c>
      <c r="O113" s="190">
        <f>O$5*O53*'EMISSIONS FACTORS'!$J491</f>
        <v>0</v>
      </c>
      <c r="P113" s="190">
        <f>P$5*P53*'EMISSIONS FACTORS'!$J491</f>
        <v>0</v>
      </c>
      <c r="Q113" s="190">
        <f>Q$5*Q53*'EMISSIONS FACTORS'!$J491</f>
        <v>0</v>
      </c>
      <c r="R113" s="190">
        <f>R$5*R53*'EMISSIONS FACTORS'!$J491</f>
        <v>0</v>
      </c>
      <c r="S113" s="190">
        <f>S$5*S53*'EMISSIONS FACTORS'!$J491</f>
        <v>0</v>
      </c>
      <c r="T113" s="190">
        <f>T$5*T53*'EMISSIONS FACTORS'!$J491</f>
        <v>0</v>
      </c>
      <c r="U113" s="190">
        <f>U$5*U53*'EMISSIONS FACTORS'!$J491</f>
        <v>0</v>
      </c>
      <c r="V113" s="190">
        <f>V$5*V53*'EMISSIONS FACTORS'!$J491</f>
        <v>0</v>
      </c>
      <c r="W113" s="190">
        <f>W$5*W53*'EMISSIONS FACTORS'!$J491</f>
        <v>0</v>
      </c>
      <c r="X113" s="135">
        <f t="shared" si="2"/>
        <v>0</v>
      </c>
    </row>
    <row r="114" spans="2:24" ht="11.25">
      <c r="B114" s="139" t="s">
        <v>210</v>
      </c>
      <c r="C114" s="190">
        <f>C$5*C54*'EMISSIONS FACTORS'!$J492</f>
        <v>0</v>
      </c>
      <c r="D114" s="190">
        <f>D$5*D54*'EMISSIONS FACTORS'!$J492</f>
        <v>0</v>
      </c>
      <c r="E114" s="190">
        <f>E$5*E54*'EMISSIONS FACTORS'!$J492</f>
        <v>0</v>
      </c>
      <c r="F114" s="190">
        <f>F$5*F54*'EMISSIONS FACTORS'!$J492</f>
        <v>0</v>
      </c>
      <c r="G114" s="190">
        <f>G$5*G54*'EMISSIONS FACTORS'!$J492</f>
        <v>0</v>
      </c>
      <c r="H114" s="190">
        <f>H$5*H54*'EMISSIONS FACTORS'!$J492</f>
        <v>0</v>
      </c>
      <c r="I114" s="190">
        <f>I$5*I54*'EMISSIONS FACTORS'!$J492</f>
        <v>0</v>
      </c>
      <c r="J114" s="190">
        <f>J$5*J54*'EMISSIONS FACTORS'!$J492</f>
        <v>0</v>
      </c>
      <c r="K114" s="190">
        <f>K$5*K54*'EMISSIONS FACTORS'!$J492</f>
        <v>0</v>
      </c>
      <c r="L114" s="190">
        <f>L$5*L54*'EMISSIONS FACTORS'!$J492</f>
        <v>0</v>
      </c>
      <c r="M114" s="190">
        <f>M$5*M54*'EMISSIONS FACTORS'!$J492</f>
        <v>0</v>
      </c>
      <c r="N114" s="190">
        <f>N$5*N54*'EMISSIONS FACTORS'!$J492</f>
        <v>0</v>
      </c>
      <c r="O114" s="190">
        <f>O$5*O54*'EMISSIONS FACTORS'!$J492</f>
        <v>0</v>
      </c>
      <c r="P114" s="190">
        <f>P$5*P54*'EMISSIONS FACTORS'!$J492</f>
        <v>0</v>
      </c>
      <c r="Q114" s="190">
        <f>Q$5*Q54*'EMISSIONS FACTORS'!$J492</f>
        <v>0</v>
      </c>
      <c r="R114" s="190">
        <f>R$5*R54*'EMISSIONS FACTORS'!$J492</f>
        <v>0</v>
      </c>
      <c r="S114" s="190">
        <f>S$5*S54*'EMISSIONS FACTORS'!$J492</f>
        <v>0</v>
      </c>
      <c r="T114" s="190">
        <f>T$5*T54*'EMISSIONS FACTORS'!$J492</f>
        <v>0</v>
      </c>
      <c r="U114" s="190">
        <f>U$5*U54*'EMISSIONS FACTORS'!$J492</f>
        <v>0</v>
      </c>
      <c r="V114" s="190">
        <f>V$5*V54*'EMISSIONS FACTORS'!$J492</f>
        <v>0</v>
      </c>
      <c r="W114" s="190">
        <f>W$5*W54*'EMISSIONS FACTORS'!$J492</f>
        <v>0</v>
      </c>
      <c r="X114" s="135">
        <f t="shared" si="2"/>
        <v>0</v>
      </c>
    </row>
    <row r="115" spans="2:24" ht="11.25">
      <c r="B115" s="139" t="s">
        <v>211</v>
      </c>
      <c r="C115" s="190">
        <f>C$5*C55*'EMISSIONS FACTORS'!$J493</f>
        <v>0</v>
      </c>
      <c r="D115" s="190">
        <f>D$5*D55*'EMISSIONS FACTORS'!$J493</f>
        <v>0</v>
      </c>
      <c r="E115" s="190">
        <f>E$5*E55*'EMISSIONS FACTORS'!$J493</f>
        <v>0</v>
      </c>
      <c r="F115" s="190">
        <f>F$5*F55*'EMISSIONS FACTORS'!$J493</f>
        <v>0</v>
      </c>
      <c r="G115" s="190">
        <f>G$5*G55*'EMISSIONS FACTORS'!$J493</f>
        <v>0</v>
      </c>
      <c r="H115" s="190">
        <f>H$5*H55*'EMISSIONS FACTORS'!$J493</f>
        <v>0</v>
      </c>
      <c r="I115" s="190">
        <f>I$5*I55*'EMISSIONS FACTORS'!$J493</f>
        <v>0</v>
      </c>
      <c r="J115" s="190">
        <f>J$5*J55*'EMISSIONS FACTORS'!$J493</f>
        <v>0</v>
      </c>
      <c r="K115" s="190">
        <f>K$5*K55*'EMISSIONS FACTORS'!$J493</f>
        <v>0</v>
      </c>
      <c r="L115" s="190">
        <f>L$5*L55*'EMISSIONS FACTORS'!$J493</f>
        <v>0</v>
      </c>
      <c r="M115" s="190">
        <f>M$5*M55*'EMISSIONS FACTORS'!$J493</f>
        <v>0</v>
      </c>
      <c r="N115" s="190">
        <f>N$5*N55*'EMISSIONS FACTORS'!$J493</f>
        <v>0</v>
      </c>
      <c r="O115" s="190">
        <f>O$5*O55*'EMISSIONS FACTORS'!$J493</f>
        <v>0</v>
      </c>
      <c r="P115" s="190">
        <f>P$5*P55*'EMISSIONS FACTORS'!$J493</f>
        <v>0</v>
      </c>
      <c r="Q115" s="190">
        <f>Q$5*Q55*'EMISSIONS FACTORS'!$J493</f>
        <v>0</v>
      </c>
      <c r="R115" s="190">
        <f>R$5*R55*'EMISSIONS FACTORS'!$J493</f>
        <v>0</v>
      </c>
      <c r="S115" s="190">
        <f>S$5*S55*'EMISSIONS FACTORS'!$J493</f>
        <v>0</v>
      </c>
      <c r="T115" s="190">
        <f>T$5*T55*'EMISSIONS FACTORS'!$J493</f>
        <v>0</v>
      </c>
      <c r="U115" s="190">
        <f>U$5*U55*'EMISSIONS FACTORS'!$J493</f>
        <v>0</v>
      </c>
      <c r="V115" s="190">
        <f>V$5*V55*'EMISSIONS FACTORS'!$J493</f>
        <v>0</v>
      </c>
      <c r="W115" s="190">
        <f>W$5*W55*'EMISSIONS FACTORS'!$J493</f>
        <v>0</v>
      </c>
      <c r="X115" s="135">
        <f t="shared" si="2"/>
        <v>0</v>
      </c>
    </row>
    <row r="116" spans="2:24" ht="11.25">
      <c r="B116" s="139" t="s">
        <v>212</v>
      </c>
      <c r="C116" s="190">
        <f>C$5*C56*'EMISSIONS FACTORS'!$J494</f>
        <v>0</v>
      </c>
      <c r="D116" s="190">
        <f>D$5*D56*'EMISSIONS FACTORS'!$J494</f>
        <v>0</v>
      </c>
      <c r="E116" s="190">
        <f>E$5*E56*'EMISSIONS FACTORS'!$J494</f>
        <v>0</v>
      </c>
      <c r="F116" s="190">
        <f>F$5*F56*'EMISSIONS FACTORS'!$J494</f>
        <v>0</v>
      </c>
      <c r="G116" s="190">
        <f>G$5*G56*'EMISSIONS FACTORS'!$J494</f>
        <v>0</v>
      </c>
      <c r="H116" s="190">
        <f>H$5*H56*'EMISSIONS FACTORS'!$J494</f>
        <v>0</v>
      </c>
      <c r="I116" s="190">
        <f>I$5*I56*'EMISSIONS FACTORS'!$J494</f>
        <v>0</v>
      </c>
      <c r="J116" s="190">
        <f>J$5*J56*'EMISSIONS FACTORS'!$J494</f>
        <v>0</v>
      </c>
      <c r="K116" s="190">
        <f>K$5*K56*'EMISSIONS FACTORS'!$J494</f>
        <v>0</v>
      </c>
      <c r="L116" s="190">
        <f>L$5*L56*'EMISSIONS FACTORS'!$J494</f>
        <v>0</v>
      </c>
      <c r="M116" s="190">
        <f>M$5*M56*'EMISSIONS FACTORS'!$J494</f>
        <v>0</v>
      </c>
      <c r="N116" s="190">
        <f>N$5*N56*'EMISSIONS FACTORS'!$J494</f>
        <v>0</v>
      </c>
      <c r="O116" s="190">
        <f>O$5*O56*'EMISSIONS FACTORS'!$J494</f>
        <v>0</v>
      </c>
      <c r="P116" s="190">
        <f>P$5*P56*'EMISSIONS FACTORS'!$J494</f>
        <v>0</v>
      </c>
      <c r="Q116" s="190">
        <f>Q$5*Q56*'EMISSIONS FACTORS'!$J494</f>
        <v>0</v>
      </c>
      <c r="R116" s="190">
        <f>R$5*R56*'EMISSIONS FACTORS'!$J494</f>
        <v>0</v>
      </c>
      <c r="S116" s="190">
        <f>S$5*S56*'EMISSIONS FACTORS'!$J494</f>
        <v>0</v>
      </c>
      <c r="T116" s="190">
        <f>T$5*T56*'EMISSIONS FACTORS'!$J494</f>
        <v>0</v>
      </c>
      <c r="U116" s="190">
        <f>U$5*U56*'EMISSIONS FACTORS'!$J494</f>
        <v>0</v>
      </c>
      <c r="V116" s="190">
        <f>V$5*V56*'EMISSIONS FACTORS'!$J494</f>
        <v>0</v>
      </c>
      <c r="W116" s="190">
        <f>W$5*W56*'EMISSIONS FACTORS'!$J494</f>
        <v>0</v>
      </c>
      <c r="X116" s="135">
        <f t="shared" si="2"/>
        <v>0</v>
      </c>
    </row>
    <row r="117" spans="2:24" ht="11.25">
      <c r="B117" s="146"/>
      <c r="C117" s="152"/>
      <c r="D117" s="153"/>
      <c r="E117" s="153"/>
      <c r="F117" s="153"/>
      <c r="G117" s="153"/>
      <c r="H117" s="153"/>
      <c r="I117" s="153"/>
      <c r="J117" s="153"/>
      <c r="K117" s="153"/>
      <c r="L117" s="153"/>
      <c r="M117" s="153"/>
      <c r="N117" s="153"/>
      <c r="O117" s="153"/>
      <c r="P117" s="153"/>
      <c r="Q117" s="153"/>
      <c r="R117" s="153"/>
      <c r="S117" s="153"/>
      <c r="T117" s="153"/>
      <c r="U117" s="153"/>
      <c r="V117" s="153"/>
      <c r="W117" s="153"/>
      <c r="X117" s="153"/>
    </row>
    <row r="118" spans="2:24" ht="11.25">
      <c r="B118" s="154" t="s">
        <v>198</v>
      </c>
      <c r="C118" s="221">
        <f aca="true" t="shared" si="3" ref="C118:W118">SUM(C68:C116)</f>
        <v>0</v>
      </c>
      <c r="D118" s="221">
        <f t="shared" si="3"/>
        <v>0</v>
      </c>
      <c r="E118" s="221">
        <f t="shared" si="3"/>
        <v>0</v>
      </c>
      <c r="F118" s="221">
        <f t="shared" si="3"/>
        <v>0</v>
      </c>
      <c r="G118" s="221">
        <f t="shared" si="3"/>
        <v>0</v>
      </c>
      <c r="H118" s="221">
        <f t="shared" si="3"/>
        <v>0</v>
      </c>
      <c r="I118" s="221">
        <f t="shared" si="3"/>
        <v>0</v>
      </c>
      <c r="J118" s="221">
        <f t="shared" si="3"/>
        <v>0</v>
      </c>
      <c r="K118" s="221">
        <f t="shared" si="3"/>
        <v>0</v>
      </c>
      <c r="L118" s="221">
        <f t="shared" si="3"/>
        <v>0</v>
      </c>
      <c r="M118" s="221">
        <f t="shared" si="3"/>
        <v>0</v>
      </c>
      <c r="N118" s="221">
        <f t="shared" si="3"/>
        <v>0</v>
      </c>
      <c r="O118" s="221">
        <f t="shared" si="3"/>
        <v>0</v>
      </c>
      <c r="P118" s="221">
        <f t="shared" si="3"/>
        <v>0</v>
      </c>
      <c r="Q118" s="221">
        <f t="shared" si="3"/>
        <v>0</v>
      </c>
      <c r="R118" s="221">
        <f t="shared" si="3"/>
        <v>0</v>
      </c>
      <c r="S118" s="221">
        <f t="shared" si="3"/>
        <v>0</v>
      </c>
      <c r="T118" s="221">
        <f t="shared" si="3"/>
        <v>0</v>
      </c>
      <c r="U118" s="221">
        <f t="shared" si="3"/>
        <v>0</v>
      </c>
      <c r="V118" s="221">
        <f t="shared" si="3"/>
        <v>0</v>
      </c>
      <c r="W118" s="221">
        <f t="shared" si="3"/>
        <v>0</v>
      </c>
      <c r="X118" s="159">
        <f>SUM(C118:W118)</f>
        <v>0</v>
      </c>
    </row>
    <row r="119" spans="2:3" ht="11.25">
      <c r="B119" s="146"/>
      <c r="C119" s="146"/>
    </row>
    <row r="120" spans="2:3" ht="11.25">
      <c r="B120" s="132" t="s">
        <v>345</v>
      </c>
      <c r="C120" s="146"/>
    </row>
    <row r="121" spans="2:3" ht="11.25">
      <c r="B121" s="222"/>
      <c r="C121" s="146"/>
    </row>
    <row r="122" spans="2:3" ht="11.25" hidden="1">
      <c r="B122" s="146"/>
      <c r="C122" s="146"/>
    </row>
    <row r="123" s="146" customFormat="1" ht="11.25" hidden="1"/>
    <row r="124" s="146" customFormat="1" ht="11.25" hidden="1"/>
    <row r="125" s="146" customFormat="1" ht="11.25" hidden="1"/>
    <row r="126" s="146" customFormat="1" ht="11.25" hidden="1"/>
    <row r="127" s="146" customFormat="1" ht="11.25" hidden="1">
      <c r="B127" s="148"/>
    </row>
    <row r="128" s="146" customFormat="1" ht="11.25" hidden="1">
      <c r="B128" s="148"/>
    </row>
    <row r="129" s="146" customFormat="1" ht="11.25" hidden="1">
      <c r="B129" s="148"/>
    </row>
    <row r="130" s="146" customFormat="1" ht="11.25" hidden="1"/>
    <row r="131" s="146" customFormat="1" ht="11.25" hidden="1"/>
    <row r="132" spans="2:3" ht="11.25" hidden="1">
      <c r="B132" s="146"/>
      <c r="C132" s="146"/>
    </row>
    <row r="133" spans="2:3" ht="11.25" hidden="1">
      <c r="B133" s="146"/>
      <c r="C133" s="146"/>
    </row>
    <row r="134" spans="2:3" ht="11.25" hidden="1">
      <c r="B134" s="146"/>
      <c r="C134" s="146"/>
    </row>
    <row r="135" spans="2:3" ht="11.25" hidden="1">
      <c r="B135" s="146"/>
      <c r="C135" s="146"/>
    </row>
    <row r="136" spans="2:3" ht="11.25" hidden="1">
      <c r="B136" s="146"/>
      <c r="C136" s="146"/>
    </row>
    <row r="137" spans="2:3" ht="11.25" hidden="1">
      <c r="B137" s="146"/>
      <c r="C137" s="146"/>
    </row>
    <row r="138" spans="2:3" ht="11.25" hidden="1">
      <c r="B138" s="146"/>
      <c r="C138" s="146"/>
    </row>
    <row r="139" spans="2:3" ht="11.25" hidden="1">
      <c r="B139" s="146"/>
      <c r="C139" s="146"/>
    </row>
    <row r="140" spans="2:3" ht="11.25" hidden="1">
      <c r="B140" s="146"/>
      <c r="C140" s="146"/>
    </row>
    <row r="141" spans="2:3" ht="11.25" hidden="1">
      <c r="B141" s="146"/>
      <c r="C141" s="146"/>
    </row>
    <row r="142" spans="2:3" ht="11.25" hidden="1">
      <c r="B142" s="146"/>
      <c r="C142" s="146"/>
    </row>
    <row r="143" spans="2:3" ht="11.25" hidden="1">
      <c r="B143" s="146"/>
      <c r="C143" s="146"/>
    </row>
    <row r="144" spans="2:3" ht="11.25" hidden="1">
      <c r="B144" s="146"/>
      <c r="C144" s="146"/>
    </row>
    <row r="145" spans="2:3" ht="11.25" hidden="1">
      <c r="B145" s="146"/>
      <c r="C145" s="146"/>
    </row>
    <row r="146" spans="2:3" ht="11.25" hidden="1">
      <c r="B146" s="146"/>
      <c r="C146" s="146"/>
    </row>
    <row r="147" spans="2:3" ht="11.25" hidden="1">
      <c r="B147" s="146"/>
      <c r="C147" s="146"/>
    </row>
    <row r="148" spans="2:3" ht="11.25" hidden="1">
      <c r="B148" s="146"/>
      <c r="C148" s="146"/>
    </row>
    <row r="149" spans="2:3" ht="11.25" hidden="1">
      <c r="B149" s="146"/>
      <c r="C149" s="146"/>
    </row>
    <row r="150" spans="2:3" ht="11.25" hidden="1">
      <c r="B150" s="146"/>
      <c r="C150" s="146"/>
    </row>
    <row r="151" spans="2:3" ht="11.25" hidden="1">
      <c r="B151" s="146"/>
      <c r="C151" s="146"/>
    </row>
    <row r="152" spans="2:3" ht="11.25" hidden="1">
      <c r="B152" s="146"/>
      <c r="C152" s="146"/>
    </row>
    <row r="153" spans="2:3" ht="11.25" hidden="1">
      <c r="B153" s="146"/>
      <c r="C153" s="146"/>
    </row>
    <row r="154" spans="2:3" ht="11.25" hidden="1">
      <c r="B154" s="146"/>
      <c r="C154" s="146"/>
    </row>
    <row r="155" spans="2:3" ht="11.25" hidden="1">
      <c r="B155" s="146"/>
      <c r="C155" s="146"/>
    </row>
    <row r="156" spans="2:3" ht="11.25" hidden="1">
      <c r="B156" s="146"/>
      <c r="C156" s="146"/>
    </row>
    <row r="157" spans="2:3" ht="11.25" hidden="1">
      <c r="B157" s="146"/>
      <c r="C157" s="146"/>
    </row>
    <row r="158" spans="2:3" ht="11.25" hidden="1">
      <c r="B158" s="146"/>
      <c r="C158" s="146"/>
    </row>
    <row r="159" spans="2:3" ht="11.25" hidden="1">
      <c r="B159" s="146"/>
      <c r="C159" s="146"/>
    </row>
    <row r="160" spans="2:3" ht="11.25" hidden="1">
      <c r="B160" s="146"/>
      <c r="C160" s="146"/>
    </row>
    <row r="161" spans="2:3" ht="11.25" hidden="1">
      <c r="B161" s="146"/>
      <c r="C161" s="146"/>
    </row>
    <row r="162" spans="2:3" ht="11.25" hidden="1">
      <c r="B162" s="146"/>
      <c r="C162" s="146"/>
    </row>
    <row r="163" spans="2:3" ht="11.25" hidden="1">
      <c r="B163" s="146"/>
      <c r="C163" s="146"/>
    </row>
    <row r="164" spans="2:3" ht="11.25" hidden="1">
      <c r="B164" s="146"/>
      <c r="C164" s="146"/>
    </row>
    <row r="165" spans="2:3" ht="11.25" hidden="1">
      <c r="B165" s="146"/>
      <c r="C165" s="146"/>
    </row>
    <row r="166" spans="2:3" ht="11.25" hidden="1">
      <c r="B166" s="146"/>
      <c r="C166" s="146"/>
    </row>
    <row r="167" spans="2:3" ht="11.25" hidden="1">
      <c r="B167" s="146"/>
      <c r="C167" s="146"/>
    </row>
    <row r="168" spans="2:3" ht="11.25" hidden="1">
      <c r="B168" s="146"/>
      <c r="C168" s="146"/>
    </row>
    <row r="169" spans="2:3" ht="11.25" hidden="1">
      <c r="B169" s="146"/>
      <c r="C169" s="146"/>
    </row>
    <row r="170" spans="2:3" ht="11.25" hidden="1">
      <c r="B170" s="146"/>
      <c r="C170" s="146"/>
    </row>
    <row r="171" spans="2:3" ht="11.25" hidden="1">
      <c r="B171" s="146"/>
      <c r="C171" s="146"/>
    </row>
    <row r="172" spans="2:3" ht="11.25" hidden="1">
      <c r="B172" s="146"/>
      <c r="C172" s="146"/>
    </row>
    <row r="173" spans="2:3" ht="11.25" hidden="1">
      <c r="B173" s="146"/>
      <c r="C173" s="146"/>
    </row>
    <row r="174" spans="2:3" ht="11.25" hidden="1">
      <c r="B174" s="146"/>
      <c r="C174" s="146"/>
    </row>
    <row r="175" spans="2:3" ht="11.25" hidden="1">
      <c r="B175" s="146"/>
      <c r="C175" s="146"/>
    </row>
    <row r="176" spans="2:3" ht="11.25" hidden="1">
      <c r="B176" s="146"/>
      <c r="C176" s="146"/>
    </row>
    <row r="177" spans="2:3" ht="11.25" hidden="1">
      <c r="B177" s="146"/>
      <c r="C177" s="146"/>
    </row>
    <row r="178" spans="2:3" ht="11.25" hidden="1">
      <c r="B178" s="146"/>
      <c r="C178" s="146"/>
    </row>
    <row r="179" spans="2:3" ht="11.25" hidden="1">
      <c r="B179" s="146"/>
      <c r="C179" s="146"/>
    </row>
    <row r="180" spans="2:3" ht="11.25" hidden="1">
      <c r="B180" s="146"/>
      <c r="C180" s="146"/>
    </row>
    <row r="181" spans="2:3" ht="11.25" hidden="1">
      <c r="B181" s="146"/>
      <c r="C181" s="146"/>
    </row>
    <row r="182" spans="2:3" ht="11.25" hidden="1">
      <c r="B182" s="146"/>
      <c r="C182" s="146"/>
    </row>
    <row r="183" spans="2:3" ht="11.25" hidden="1">
      <c r="B183" s="146"/>
      <c r="C183" s="146"/>
    </row>
    <row r="184" spans="2:3" ht="11.25" hidden="1">
      <c r="B184" s="146"/>
      <c r="C184" s="146"/>
    </row>
    <row r="185" spans="2:3" ht="11.25" hidden="1">
      <c r="B185" s="146"/>
      <c r="C185" s="146"/>
    </row>
    <row r="186" spans="2:3" ht="11.25" hidden="1">
      <c r="B186" s="146"/>
      <c r="C186" s="146"/>
    </row>
    <row r="187" spans="2:3" ht="11.25" hidden="1">
      <c r="B187" s="146"/>
      <c r="C187" s="146"/>
    </row>
    <row r="188" spans="2:3" ht="11.25" hidden="1">
      <c r="B188" s="146"/>
      <c r="C188" s="146"/>
    </row>
    <row r="189" spans="2:3" ht="11.25" hidden="1">
      <c r="B189" s="146"/>
      <c r="C189" s="146"/>
    </row>
    <row r="190" spans="2:3" ht="11.25" hidden="1">
      <c r="B190" s="146"/>
      <c r="C190" s="146"/>
    </row>
    <row r="191" spans="2:3" ht="11.25" hidden="1">
      <c r="B191" s="146"/>
      <c r="C191" s="146"/>
    </row>
    <row r="192" spans="2:3" ht="11.25" hidden="1">
      <c r="B192" s="146"/>
      <c r="C192" s="146"/>
    </row>
    <row r="193" spans="2:3" ht="11.25" hidden="1">
      <c r="B193" s="146"/>
      <c r="C193" s="146"/>
    </row>
    <row r="194" spans="2:3" ht="11.25" hidden="1">
      <c r="B194" s="146"/>
      <c r="C194" s="146"/>
    </row>
    <row r="195" spans="2:3" ht="11.25" hidden="1">
      <c r="B195" s="146"/>
      <c r="C195" s="146"/>
    </row>
    <row r="196" spans="2:3" ht="11.25" hidden="1">
      <c r="B196" s="146"/>
      <c r="C196" s="146"/>
    </row>
    <row r="197" spans="2:3" ht="11.25" hidden="1">
      <c r="B197" s="146"/>
      <c r="C197" s="146"/>
    </row>
    <row r="198" spans="2:3" ht="11.25" hidden="1">
      <c r="B198" s="146"/>
      <c r="C198" s="146"/>
    </row>
    <row r="199" spans="2:3" ht="11.25" hidden="1">
      <c r="B199" s="146"/>
      <c r="C199" s="146"/>
    </row>
    <row r="200" spans="2:3" ht="11.25" hidden="1">
      <c r="B200" s="146"/>
      <c r="C200" s="146"/>
    </row>
    <row r="201" spans="2:3" ht="11.25" hidden="1">
      <c r="B201" s="146"/>
      <c r="C201" s="146"/>
    </row>
    <row r="202" spans="2:3" ht="11.25" hidden="1">
      <c r="B202" s="146"/>
      <c r="C202" s="146"/>
    </row>
    <row r="203" spans="2:3" ht="11.25" hidden="1">
      <c r="B203" s="146"/>
      <c r="C203" s="146"/>
    </row>
    <row r="204" spans="2:3" ht="11.25" hidden="1">
      <c r="B204" s="146"/>
      <c r="C204" s="146"/>
    </row>
    <row r="205" spans="2:3" ht="11.25" hidden="1">
      <c r="B205" s="146"/>
      <c r="C205" s="146"/>
    </row>
    <row r="206" spans="2:3" ht="11.25" hidden="1">
      <c r="B206" s="146"/>
      <c r="C206" s="146"/>
    </row>
    <row r="207" spans="2:3" ht="11.25" hidden="1">
      <c r="B207" s="146"/>
      <c r="C207" s="146"/>
    </row>
    <row r="208" spans="2:3" ht="11.25" hidden="1">
      <c r="B208" s="146"/>
      <c r="C208" s="146"/>
    </row>
    <row r="209" spans="2:3" ht="11.25" hidden="1">
      <c r="B209" s="146"/>
      <c r="C209" s="146"/>
    </row>
    <row r="210" ht="11.25" hidden="1"/>
    <row r="211" ht="11.25" hidden="1"/>
    <row r="212" ht="11.25" hidden="1"/>
    <row r="213" ht="11.25" hidden="1"/>
    <row r="214" ht="11.25" hidden="1"/>
    <row r="215" ht="11.25" hidden="1"/>
    <row r="216" ht="11.25" hidden="1"/>
    <row r="217" ht="11.25"/>
    <row r="218" ht="11.25"/>
    <row r="219" ht="11.25"/>
    <row r="220" ht="11.25"/>
    <row r="221" ht="11.25"/>
  </sheetData>
  <mergeCells count="1">
    <mergeCell ref="B60:B64"/>
  </mergeCells>
  <hyperlinks>
    <hyperlink ref="B2" location="SCREENING!A1" display="Return to Screening sheet"/>
    <hyperlink ref="B65" location="SCREENING!A1" display="Return to Screening sheet"/>
    <hyperlink ref="B120" location="SCREENING!A1" display="Return to Screening sheet"/>
  </hyperlinks>
  <printOptions/>
  <pageMargins left="0.75" right="0.75" top="1" bottom="1" header="0.5" footer="0.5"/>
  <pageSetup fitToHeight="1" fitToWidth="1" horizontalDpi="600" verticalDpi="600" orientation="portrait" paperSize="9" scale="39" r:id="rId1"/>
</worksheet>
</file>

<file path=xl/worksheets/sheet12.xml><?xml version="1.0" encoding="utf-8"?>
<worksheet xmlns="http://schemas.openxmlformats.org/spreadsheetml/2006/main" xmlns:r="http://schemas.openxmlformats.org/officeDocument/2006/relationships">
  <sheetPr>
    <tabColor indexed="26"/>
    <pageSetUpPr fitToPage="1"/>
  </sheetPr>
  <dimension ref="B1:X44"/>
  <sheetViews>
    <sheetView workbookViewId="0" topLeftCell="A1">
      <selection activeCell="A1" sqref="A1"/>
    </sheetView>
  </sheetViews>
  <sheetFormatPr defaultColWidth="9.140625" defaultRowHeight="12.75" zeroHeight="1"/>
  <cols>
    <col min="1" max="1" width="3.7109375" style="42" customWidth="1"/>
    <col min="2" max="2" width="47.421875" style="42" customWidth="1"/>
    <col min="3" max="3" width="10.00390625" style="42" customWidth="1"/>
    <col min="4" max="4" width="9.8515625" style="42" customWidth="1"/>
    <col min="5" max="24" width="7.7109375" style="42" customWidth="1"/>
    <col min="25" max="25" width="3.421875" style="42" customWidth="1"/>
    <col min="26" max="16384" width="0" style="42" hidden="1" customWidth="1"/>
  </cols>
  <sheetData>
    <row r="1" spans="2:3" s="3" customFormat="1" ht="12.75">
      <c r="B1" s="4" t="s">
        <v>498</v>
      </c>
      <c r="C1" s="7"/>
    </row>
    <row r="2" spans="2:24" ht="11.25">
      <c r="B2" s="132" t="s">
        <v>345</v>
      </c>
      <c r="C2" s="161" t="s">
        <v>656</v>
      </c>
      <c r="X2" s="59"/>
    </row>
    <row r="3" spans="3:24" ht="11.25">
      <c r="C3" s="229">
        <v>2010</v>
      </c>
      <c r="D3" s="229">
        <v>2011</v>
      </c>
      <c r="E3" s="229">
        <v>2012</v>
      </c>
      <c r="F3" s="229">
        <v>2013</v>
      </c>
      <c r="G3" s="229">
        <v>2014</v>
      </c>
      <c r="H3" s="229">
        <v>2015</v>
      </c>
      <c r="I3" s="229">
        <v>2016</v>
      </c>
      <c r="J3" s="229">
        <v>2017</v>
      </c>
      <c r="K3" s="229">
        <v>2018</v>
      </c>
      <c r="L3" s="229">
        <v>2019</v>
      </c>
      <c r="M3" s="229">
        <v>2020</v>
      </c>
      <c r="N3" s="229">
        <v>2021</v>
      </c>
      <c r="O3" s="229">
        <v>2022</v>
      </c>
      <c r="P3" s="229">
        <v>2023</v>
      </c>
      <c r="Q3" s="229">
        <v>2024</v>
      </c>
      <c r="R3" s="229">
        <v>2025</v>
      </c>
      <c r="S3" s="229">
        <v>2026</v>
      </c>
      <c r="T3" s="229">
        <v>2027</v>
      </c>
      <c r="U3" s="229">
        <v>2028</v>
      </c>
      <c r="V3" s="229">
        <v>2029</v>
      </c>
      <c r="W3" s="229">
        <v>2030</v>
      </c>
      <c r="X3" s="230" t="s">
        <v>555</v>
      </c>
    </row>
    <row r="4" spans="2:24" ht="11.25">
      <c r="B4" s="162" t="s">
        <v>74</v>
      </c>
      <c r="C4" s="45">
        <f>'LT - EMPLOYEE ENERGY USE'!C5</f>
        <v>0</v>
      </c>
      <c r="D4" s="45">
        <f>'LT - EMPLOYEE ENERGY USE'!D5</f>
        <v>0</v>
      </c>
      <c r="E4" s="45">
        <f>'LT - EMPLOYEE ENERGY USE'!E5</f>
        <v>0</v>
      </c>
      <c r="F4" s="45">
        <f>'LT - EMPLOYEE ENERGY USE'!F5</f>
        <v>0</v>
      </c>
      <c r="G4" s="45">
        <f>'LT - EMPLOYEE ENERGY USE'!G5</f>
        <v>0</v>
      </c>
      <c r="H4" s="45">
        <f>'LT - EMPLOYEE ENERGY USE'!H5</f>
        <v>0</v>
      </c>
      <c r="I4" s="45">
        <f>'LT - EMPLOYEE ENERGY USE'!I5</f>
        <v>0</v>
      </c>
      <c r="J4" s="45">
        <f>'LT - EMPLOYEE ENERGY USE'!J5</f>
        <v>0</v>
      </c>
      <c r="K4" s="45">
        <f>'LT - EMPLOYEE ENERGY USE'!K5</f>
        <v>0</v>
      </c>
      <c r="L4" s="45">
        <f>'LT - EMPLOYEE ENERGY USE'!L5</f>
        <v>0</v>
      </c>
      <c r="M4" s="45">
        <f>'LT - EMPLOYEE ENERGY USE'!M5</f>
        <v>0</v>
      </c>
      <c r="N4" s="45">
        <f>'LT - EMPLOYEE ENERGY USE'!N5</f>
        <v>0</v>
      </c>
      <c r="O4" s="45">
        <f>'LT - EMPLOYEE ENERGY USE'!O5</f>
        <v>0</v>
      </c>
      <c r="P4" s="45">
        <f>'LT - EMPLOYEE ENERGY USE'!P5</f>
        <v>0</v>
      </c>
      <c r="Q4" s="45">
        <f>'LT - EMPLOYEE ENERGY USE'!Q5</f>
        <v>0</v>
      </c>
      <c r="R4" s="45">
        <f>'LT - EMPLOYEE ENERGY USE'!R5</f>
        <v>0</v>
      </c>
      <c r="S4" s="45">
        <f>'LT - EMPLOYEE ENERGY USE'!S5</f>
        <v>0</v>
      </c>
      <c r="T4" s="45">
        <f>'LT - EMPLOYEE ENERGY USE'!T5</f>
        <v>0</v>
      </c>
      <c r="U4" s="45">
        <f>'LT - EMPLOYEE ENERGY USE'!U5</f>
        <v>0</v>
      </c>
      <c r="V4" s="45">
        <f>'LT - EMPLOYEE ENERGY USE'!V5</f>
        <v>0</v>
      </c>
      <c r="W4" s="45">
        <f>'LT - EMPLOYEE ENERGY USE'!W5</f>
        <v>0</v>
      </c>
      <c r="X4" s="51">
        <f>SUM(C4:W4)</f>
        <v>0</v>
      </c>
    </row>
    <row r="5" spans="2:24" ht="11.25">
      <c r="B5" s="5"/>
      <c r="C5" s="59"/>
      <c r="D5" s="59"/>
      <c r="E5" s="59"/>
      <c r="F5" s="59"/>
      <c r="G5" s="59"/>
      <c r="H5" s="59"/>
      <c r="I5" s="59"/>
      <c r="J5" s="59"/>
      <c r="K5" s="59"/>
      <c r="L5" s="59"/>
      <c r="M5" s="59"/>
      <c r="N5" s="59"/>
      <c r="O5" s="59"/>
      <c r="P5" s="59"/>
      <c r="Q5" s="59"/>
      <c r="R5" s="59"/>
      <c r="S5" s="59"/>
      <c r="T5" s="59"/>
      <c r="U5" s="59"/>
      <c r="V5" s="59"/>
      <c r="W5" s="59"/>
      <c r="X5" s="59"/>
    </row>
    <row r="6" spans="2:24" ht="11.25">
      <c r="B6" s="162" t="s">
        <v>127</v>
      </c>
      <c r="C6" s="164">
        <f>C4*'EMISSIONS FACTORS'!$F$353</f>
        <v>0</v>
      </c>
      <c r="D6" s="164">
        <f>D4*'EMISSIONS FACTORS'!$F$353</f>
        <v>0</v>
      </c>
      <c r="E6" s="164">
        <f>E4*'EMISSIONS FACTORS'!$F$353</f>
        <v>0</v>
      </c>
      <c r="F6" s="164">
        <f>F4*'EMISSIONS FACTORS'!$F$353</f>
        <v>0</v>
      </c>
      <c r="G6" s="164">
        <f>G4*'EMISSIONS FACTORS'!$F$353</f>
        <v>0</v>
      </c>
      <c r="H6" s="164">
        <f>H4*'EMISSIONS FACTORS'!$F$353</f>
        <v>0</v>
      </c>
      <c r="I6" s="164">
        <f>I4*'EMISSIONS FACTORS'!$F$353</f>
        <v>0</v>
      </c>
      <c r="J6" s="164">
        <f>J4*'EMISSIONS FACTORS'!$F$353</f>
        <v>0</v>
      </c>
      <c r="K6" s="164">
        <f>K4*'EMISSIONS FACTORS'!$F$353</f>
        <v>0</v>
      </c>
      <c r="L6" s="164">
        <f>L4*'EMISSIONS FACTORS'!$F$353</f>
        <v>0</v>
      </c>
      <c r="M6" s="164">
        <f>M4*'EMISSIONS FACTORS'!$F$353</f>
        <v>0</v>
      </c>
      <c r="N6" s="164">
        <f>N4*'EMISSIONS FACTORS'!$F$353</f>
        <v>0</v>
      </c>
      <c r="O6" s="164">
        <f>O4*'EMISSIONS FACTORS'!$F$353</f>
        <v>0</v>
      </c>
      <c r="P6" s="164">
        <f>P4*'EMISSIONS FACTORS'!$F$353</f>
        <v>0</v>
      </c>
      <c r="Q6" s="164">
        <f>Q4*'EMISSIONS FACTORS'!$F$353</f>
        <v>0</v>
      </c>
      <c r="R6" s="164">
        <f>R4*'EMISSIONS FACTORS'!$F$353</f>
        <v>0</v>
      </c>
      <c r="S6" s="164">
        <f>S4*'EMISSIONS FACTORS'!$F$353</f>
        <v>0</v>
      </c>
      <c r="T6" s="164">
        <f>T4*'EMISSIONS FACTORS'!$F$353</f>
        <v>0</v>
      </c>
      <c r="U6" s="164">
        <f>U4*'EMISSIONS FACTORS'!$F$353</f>
        <v>0</v>
      </c>
      <c r="V6" s="164">
        <f>V4*'EMISSIONS FACTORS'!$F$353</f>
        <v>0</v>
      </c>
      <c r="W6" s="164">
        <f>W4*'EMISSIONS FACTORS'!$F$353</f>
        <v>0</v>
      </c>
      <c r="X6" s="50">
        <f>SUM(C6:W6)</f>
        <v>0</v>
      </c>
    </row>
    <row r="7" spans="3:4" ht="11.25">
      <c r="C7" s="165"/>
      <c r="D7" s="166"/>
    </row>
    <row r="8" ht="11.25">
      <c r="B8" s="43" t="s">
        <v>172</v>
      </c>
    </row>
    <row r="9" ht="11.25"/>
    <row r="10" spans="2:4" ht="45">
      <c r="B10" s="167" t="s">
        <v>577</v>
      </c>
      <c r="C10" s="248" t="s">
        <v>175</v>
      </c>
      <c r="D10" s="249" t="s">
        <v>268</v>
      </c>
    </row>
    <row r="11" spans="2:4" ht="11.25">
      <c r="B11" s="168" t="s">
        <v>176</v>
      </c>
      <c r="C11" s="223">
        <f aca="true" t="shared" si="0" ref="C11:C18">D11</f>
        <v>0.12</v>
      </c>
      <c r="D11" s="224">
        <f>'EMISSIONS FACTORS'!C316</f>
        <v>0.12</v>
      </c>
    </row>
    <row r="12" spans="2:4" ht="11.25">
      <c r="B12" s="168" t="s">
        <v>177</v>
      </c>
      <c r="C12" s="223">
        <f t="shared" si="0"/>
        <v>0.626</v>
      </c>
      <c r="D12" s="224">
        <f>'EMISSIONS FACTORS'!C317</f>
        <v>0.626</v>
      </c>
    </row>
    <row r="13" spans="2:4" ht="11.25">
      <c r="B13" s="168" t="s">
        <v>178</v>
      </c>
      <c r="C13" s="223">
        <f t="shared" si="0"/>
        <v>0.084</v>
      </c>
      <c r="D13" s="170">
        <f>'EMISSIONS FACTORS'!C318</f>
        <v>0.084</v>
      </c>
    </row>
    <row r="14" spans="2:4" ht="11.25">
      <c r="B14" s="168" t="s">
        <v>179</v>
      </c>
      <c r="C14" s="223">
        <f t="shared" si="0"/>
        <v>0.016</v>
      </c>
      <c r="D14" s="170">
        <f>'EMISSIONS FACTORS'!C319</f>
        <v>0.016</v>
      </c>
    </row>
    <row r="15" spans="2:4" ht="11.25">
      <c r="B15" s="168" t="s">
        <v>180</v>
      </c>
      <c r="C15" s="223">
        <f t="shared" si="0"/>
        <v>0.111</v>
      </c>
      <c r="D15" s="170">
        <f>'EMISSIONS FACTORS'!C320</f>
        <v>0.111</v>
      </c>
    </row>
    <row r="16" spans="2:4" ht="11.25">
      <c r="B16" s="168" t="s">
        <v>182</v>
      </c>
      <c r="C16" s="223">
        <f t="shared" si="0"/>
        <v>0.008</v>
      </c>
      <c r="D16" s="170">
        <f>'EMISSIONS FACTORS'!C321</f>
        <v>0.008</v>
      </c>
    </row>
    <row r="17" spans="2:4" ht="11.25">
      <c r="B17" s="168" t="s">
        <v>181</v>
      </c>
      <c r="C17" s="223">
        <f t="shared" si="0"/>
        <v>0.025</v>
      </c>
      <c r="D17" s="170">
        <f>'EMISSIONS FACTORS'!C322</f>
        <v>0.025</v>
      </c>
    </row>
    <row r="18" spans="2:4" ht="11.25">
      <c r="B18" s="168" t="s">
        <v>183</v>
      </c>
      <c r="C18" s="223">
        <f t="shared" si="0"/>
        <v>0.01</v>
      </c>
      <c r="D18" s="170">
        <f>'EMISSIONS FACTORS'!C323</f>
        <v>0.01</v>
      </c>
    </row>
    <row r="19" spans="2:6" ht="11.25">
      <c r="B19" s="171" t="s">
        <v>218</v>
      </c>
      <c r="C19" s="172">
        <f>SUM(C11:C18)</f>
        <v>1</v>
      </c>
      <c r="D19" s="173">
        <f>SUM(D11:D18)</f>
        <v>1</v>
      </c>
      <c r="E19" s="174"/>
      <c r="F19" s="144">
        <f>IF(C19=1,"","Error ! Please make totals add to 100%")</f>
      </c>
    </row>
    <row r="20" spans="2:6" s="5" customFormat="1" ht="11.25">
      <c r="B20" s="175"/>
      <c r="C20" s="176"/>
      <c r="D20" s="177"/>
      <c r="E20" s="178"/>
      <c r="F20" s="179"/>
    </row>
    <row r="21" spans="2:13" s="5" customFormat="1" ht="11.25">
      <c r="B21" s="180" t="s">
        <v>79</v>
      </c>
      <c r="I21" s="42"/>
      <c r="J21" s="42"/>
      <c r="K21" s="42"/>
      <c r="L21" s="42"/>
      <c r="M21" s="42"/>
    </row>
    <row r="22" s="5" customFormat="1" ht="11.25">
      <c r="B22" s="613"/>
    </row>
    <row r="23" s="5" customFormat="1" ht="11.25">
      <c r="B23" s="616"/>
    </row>
    <row r="24" s="5" customFormat="1" ht="11.25">
      <c r="B24" s="616"/>
    </row>
    <row r="25" s="5" customFormat="1" ht="11.25">
      <c r="B25" s="616"/>
    </row>
    <row r="26" s="5" customFormat="1" ht="11.25">
      <c r="B26" s="616"/>
    </row>
    <row r="27" s="5" customFormat="1" ht="11.25">
      <c r="B27" s="617"/>
    </row>
    <row r="28" s="5" customFormat="1" ht="11.25"/>
    <row r="29" s="5" customFormat="1" ht="11.25">
      <c r="B29" s="132" t="s">
        <v>345</v>
      </c>
    </row>
    <row r="30" s="5" customFormat="1" ht="11.25"/>
    <row r="31" s="5" customFormat="1" ht="11.25" hidden="1"/>
    <row r="32" s="5" customFormat="1" ht="11.25" hidden="1"/>
    <row r="33" s="5" customFormat="1" ht="11.25" hidden="1"/>
    <row r="34" s="5" customFormat="1" ht="11.25" hidden="1"/>
    <row r="35" s="5" customFormat="1" ht="11.25" hidden="1"/>
    <row r="36" s="5" customFormat="1" ht="11.25" hidden="1"/>
    <row r="37" s="5" customFormat="1" ht="11.25" hidden="1"/>
    <row r="38" spans="2:3" s="5" customFormat="1" ht="11.25" hidden="1">
      <c r="B38" s="182"/>
      <c r="C38" s="182"/>
    </row>
    <row r="39" spans="2:3" s="5" customFormat="1" ht="11.25" hidden="1">
      <c r="B39" s="183"/>
      <c r="C39" s="184"/>
    </row>
    <row r="40" spans="2:3" s="5" customFormat="1" ht="11.25" hidden="1">
      <c r="B40" s="185"/>
      <c r="C40" s="186"/>
    </row>
    <row r="41" s="5" customFormat="1" ht="11.25" hidden="1"/>
    <row r="42" spans="2:3" s="5" customFormat="1" ht="11.25" hidden="1">
      <c r="B42" s="187"/>
      <c r="C42" s="188"/>
    </row>
    <row r="43" spans="2:3" s="5" customFormat="1" ht="11.25" hidden="1">
      <c r="B43" s="189"/>
      <c r="C43" s="189"/>
    </row>
    <row r="44" s="5" customFormat="1" ht="11.25" hidden="1">
      <c r="C44" s="8"/>
    </row>
    <row r="45" s="5" customFormat="1" ht="11.25" hidden="1"/>
    <row r="46" ht="11.25" hidden="1"/>
    <row r="47" ht="11.25" hidden="1"/>
    <row r="48" ht="11.25" hidden="1"/>
    <row r="49" ht="11.25"/>
    <row r="50" ht="11.25"/>
    <row r="51" ht="11.25"/>
    <row r="52" ht="11.25"/>
    <row r="53" ht="11.25"/>
    <row r="54" ht="11.25"/>
  </sheetData>
  <mergeCells count="1">
    <mergeCell ref="B22:B27"/>
  </mergeCells>
  <hyperlinks>
    <hyperlink ref="B2" location="SCREENING!A1" display="Return to Screening sheet"/>
    <hyperlink ref="B29" location="SCREENING!A1" display="Return to Screening sheet"/>
  </hyperlinks>
  <printOptions/>
  <pageMargins left="0.75" right="0.75" top="1" bottom="1" header="0.5" footer="0.5"/>
  <pageSetup fitToHeight="1" fitToWidth="1" horizontalDpi="600" verticalDpi="600" orientation="landscape" paperSize="9" scale="58" r:id="rId2"/>
  <drawing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A1:O27"/>
  <sheetViews>
    <sheetView workbookViewId="0" topLeftCell="A1">
      <selection activeCell="A1" sqref="A1"/>
    </sheetView>
  </sheetViews>
  <sheetFormatPr defaultColWidth="9.140625" defaultRowHeight="12.75" zeroHeight="1"/>
  <cols>
    <col min="1" max="1" width="3.7109375" style="15" customWidth="1"/>
    <col min="2" max="2" width="26.140625" style="15" customWidth="1"/>
    <col min="3" max="3" width="20.8515625" style="15" customWidth="1"/>
    <col min="4" max="4" width="14.28125" style="15" bestFit="1" customWidth="1"/>
    <col min="5" max="5" width="9.28125" style="15" bestFit="1" customWidth="1"/>
    <col min="6" max="6" width="8.140625" style="15" bestFit="1" customWidth="1"/>
    <col min="7" max="7" width="8.8515625" style="15" bestFit="1" customWidth="1"/>
    <col min="8" max="8" width="19.140625" style="15" customWidth="1"/>
    <col min="9" max="9" width="14.8515625" style="15" customWidth="1"/>
    <col min="10" max="10" width="17.421875" style="15" customWidth="1"/>
    <col min="11" max="11" width="11.00390625" style="15" customWidth="1"/>
    <col min="12" max="12" width="10.28125" style="15" bestFit="1" customWidth="1"/>
    <col min="13" max="13" width="14.8515625" style="15" customWidth="1"/>
    <col min="14" max="14" width="10.8515625" style="15" customWidth="1"/>
    <col min="15" max="15" width="14.8515625" style="15" customWidth="1"/>
    <col min="16" max="16" width="3.00390625" style="15" customWidth="1"/>
    <col min="17" max="16384" width="14.8515625" style="15" hidden="1" customWidth="1"/>
  </cols>
  <sheetData>
    <row r="1" spans="1:5" s="201" customFormat="1" ht="12.75">
      <c r="A1" s="89"/>
      <c r="B1" s="91" t="s">
        <v>280</v>
      </c>
      <c r="C1" s="91"/>
      <c r="D1" s="200"/>
      <c r="E1" s="200"/>
    </row>
    <row r="2" ht="11.25">
      <c r="B2" s="116" t="s">
        <v>345</v>
      </c>
    </row>
    <row r="3" spans="2:15" ht="11.25">
      <c r="B3" s="191"/>
      <c r="C3" s="191"/>
      <c r="D3" s="82"/>
      <c r="E3" s="82"/>
      <c r="F3" s="82"/>
      <c r="G3" s="82"/>
      <c r="H3" s="82"/>
      <c r="I3" s="82"/>
      <c r="J3" s="82"/>
      <c r="K3" s="82"/>
      <c r="L3" s="82"/>
      <c r="M3" s="82"/>
      <c r="N3" s="82"/>
      <c r="O3" s="82"/>
    </row>
    <row r="4" spans="1:15" ht="33.75">
      <c r="A4" s="18"/>
      <c r="B4" s="234" t="s">
        <v>129</v>
      </c>
      <c r="C4" s="244" t="s">
        <v>52</v>
      </c>
      <c r="D4" s="236" t="s">
        <v>729</v>
      </c>
      <c r="E4" s="236" t="s">
        <v>53</v>
      </c>
      <c r="F4" s="236" t="s">
        <v>784</v>
      </c>
      <c r="G4" s="236" t="s">
        <v>54</v>
      </c>
      <c r="H4" s="244" t="s">
        <v>55</v>
      </c>
      <c r="I4" s="236" t="s">
        <v>367</v>
      </c>
      <c r="J4" s="236" t="s">
        <v>371</v>
      </c>
      <c r="K4" s="236" t="s">
        <v>785</v>
      </c>
      <c r="L4" s="236" t="s">
        <v>786</v>
      </c>
      <c r="M4" s="236" t="s">
        <v>787</v>
      </c>
      <c r="N4" s="236" t="s">
        <v>648</v>
      </c>
      <c r="O4" s="236" t="s">
        <v>788</v>
      </c>
    </row>
    <row r="5" spans="1:15" ht="11.25">
      <c r="A5" s="18"/>
      <c r="B5" s="192" t="s">
        <v>207</v>
      </c>
      <c r="C5" s="193" t="s">
        <v>557</v>
      </c>
      <c r="D5" s="194"/>
      <c r="E5" s="194"/>
      <c r="F5" s="195"/>
      <c r="G5" s="195"/>
      <c r="H5" s="193" t="s">
        <v>557</v>
      </c>
      <c r="I5" s="366">
        <f>VLOOKUP(C5,'EMISSIONS FACTORS'!$B$6:$C$19,2,FALSE)*1000</f>
        <v>0</v>
      </c>
      <c r="J5" s="392">
        <f>VLOOKUP('PD - TRAVEL &amp; ACCOM - DIRECT'!H5,'EMISSIONS FACTORS'!$B$358:$I$365,8,FALSE)*1000</f>
        <v>0</v>
      </c>
      <c r="K5" s="196">
        <f>((D5*E5*F5)*I5)/1000</f>
        <v>0</v>
      </c>
      <c r="L5" s="196">
        <f>G5*J5/1000</f>
        <v>0</v>
      </c>
      <c r="M5" s="196">
        <f>SUM(K5:L5)</f>
        <v>0</v>
      </c>
      <c r="N5" s="197">
        <v>1</v>
      </c>
      <c r="O5" s="198">
        <f>M5*N5</f>
        <v>0</v>
      </c>
    </row>
    <row r="6" spans="1:15" ht="11.25">
      <c r="A6" s="18"/>
      <c r="B6" s="192" t="s">
        <v>207</v>
      </c>
      <c r="C6" s="193" t="s">
        <v>557</v>
      </c>
      <c r="D6" s="194"/>
      <c r="E6" s="194"/>
      <c r="F6" s="195"/>
      <c r="G6" s="195"/>
      <c r="H6" s="193" t="s">
        <v>557</v>
      </c>
      <c r="I6" s="366">
        <f>VLOOKUP(C6,'EMISSIONS FACTORS'!$B$6:$C$19,2,FALSE)*1000</f>
        <v>0</v>
      </c>
      <c r="J6" s="392">
        <f>VLOOKUP('PD - TRAVEL &amp; ACCOM - DIRECT'!H6,'EMISSIONS FACTORS'!$B$358:$I$365,8,FALSE)*1000</f>
        <v>0</v>
      </c>
      <c r="K6" s="196">
        <f aca="true" t="shared" si="0" ref="K6:K14">((D6*E6*F6)*I6)/1000</f>
        <v>0</v>
      </c>
      <c r="L6" s="196">
        <f aca="true" t="shared" si="1" ref="L6:L14">G6*J6/1000</f>
        <v>0</v>
      </c>
      <c r="M6" s="196">
        <f aca="true" t="shared" si="2" ref="M6:M14">SUM(K6:L6)</f>
        <v>0</v>
      </c>
      <c r="N6" s="197">
        <v>1</v>
      </c>
      <c r="O6" s="198">
        <f aca="true" t="shared" si="3" ref="O6:O14">M6*N6</f>
        <v>0</v>
      </c>
    </row>
    <row r="7" spans="1:15" ht="11.25">
      <c r="A7" s="18"/>
      <c r="B7" s="192" t="s">
        <v>207</v>
      </c>
      <c r="C7" s="193" t="s">
        <v>557</v>
      </c>
      <c r="D7" s="194"/>
      <c r="E7" s="194"/>
      <c r="F7" s="195"/>
      <c r="G7" s="195"/>
      <c r="H7" s="193" t="s">
        <v>557</v>
      </c>
      <c r="I7" s="366">
        <f>VLOOKUP(C7,'EMISSIONS FACTORS'!$B$6:$C$19,2,FALSE)*1000</f>
        <v>0</v>
      </c>
      <c r="J7" s="392">
        <f>VLOOKUP('PD - TRAVEL &amp; ACCOM - DIRECT'!H7,'EMISSIONS FACTORS'!$B$358:$I$365,8,FALSE)*1000</f>
        <v>0</v>
      </c>
      <c r="K7" s="196">
        <f t="shared" si="0"/>
        <v>0</v>
      </c>
      <c r="L7" s="196">
        <f t="shared" si="1"/>
        <v>0</v>
      </c>
      <c r="M7" s="196">
        <f t="shared" si="2"/>
        <v>0</v>
      </c>
      <c r="N7" s="197">
        <v>1</v>
      </c>
      <c r="O7" s="198">
        <f t="shared" si="3"/>
        <v>0</v>
      </c>
    </row>
    <row r="8" spans="1:15" ht="11.25">
      <c r="A8" s="18"/>
      <c r="B8" s="192" t="s">
        <v>207</v>
      </c>
      <c r="C8" s="193" t="s">
        <v>557</v>
      </c>
      <c r="D8" s="194"/>
      <c r="E8" s="194"/>
      <c r="F8" s="195"/>
      <c r="G8" s="195"/>
      <c r="H8" s="193" t="s">
        <v>557</v>
      </c>
      <c r="I8" s="366">
        <f>VLOOKUP(C8,'EMISSIONS FACTORS'!$B$6:$C$19,2,FALSE)*1000</f>
        <v>0</v>
      </c>
      <c r="J8" s="392">
        <f>VLOOKUP('PD - TRAVEL &amp; ACCOM - DIRECT'!H8,'EMISSIONS FACTORS'!$B$358:$I$365,8,FALSE)*1000</f>
        <v>0</v>
      </c>
      <c r="K8" s="196">
        <f t="shared" si="0"/>
        <v>0</v>
      </c>
      <c r="L8" s="196">
        <f t="shared" si="1"/>
        <v>0</v>
      </c>
      <c r="M8" s="196">
        <f t="shared" si="2"/>
        <v>0</v>
      </c>
      <c r="N8" s="197">
        <v>1</v>
      </c>
      <c r="O8" s="198">
        <f t="shared" si="3"/>
        <v>0</v>
      </c>
    </row>
    <row r="9" spans="1:15" ht="11.25">
      <c r="A9" s="18"/>
      <c r="B9" s="192" t="s">
        <v>207</v>
      </c>
      <c r="C9" s="193" t="s">
        <v>557</v>
      </c>
      <c r="D9" s="194"/>
      <c r="E9" s="194"/>
      <c r="F9" s="195"/>
      <c r="G9" s="195"/>
      <c r="H9" s="193" t="s">
        <v>557</v>
      </c>
      <c r="I9" s="366">
        <f>VLOOKUP(C9,'EMISSIONS FACTORS'!$B$6:$C$19,2,FALSE)*1000</f>
        <v>0</v>
      </c>
      <c r="J9" s="392">
        <f>VLOOKUP('PD - TRAVEL &amp; ACCOM - DIRECT'!H9,'EMISSIONS FACTORS'!$B$358:$I$365,8,FALSE)*1000</f>
        <v>0</v>
      </c>
      <c r="K9" s="196">
        <f t="shared" si="0"/>
        <v>0</v>
      </c>
      <c r="L9" s="196">
        <f t="shared" si="1"/>
        <v>0</v>
      </c>
      <c r="M9" s="196">
        <f t="shared" si="2"/>
        <v>0</v>
      </c>
      <c r="N9" s="197">
        <v>1</v>
      </c>
      <c r="O9" s="198">
        <f t="shared" si="3"/>
        <v>0</v>
      </c>
    </row>
    <row r="10" spans="1:15" ht="11.25">
      <c r="A10" s="18"/>
      <c r="B10" s="192" t="s">
        <v>207</v>
      </c>
      <c r="C10" s="193" t="s">
        <v>557</v>
      </c>
      <c r="D10" s="194"/>
      <c r="E10" s="194"/>
      <c r="F10" s="195"/>
      <c r="G10" s="195"/>
      <c r="H10" s="193" t="s">
        <v>557</v>
      </c>
      <c r="I10" s="366">
        <f>VLOOKUP(C10,'EMISSIONS FACTORS'!$B$6:$C$19,2,FALSE)*1000</f>
        <v>0</v>
      </c>
      <c r="J10" s="392">
        <f>VLOOKUP('PD - TRAVEL &amp; ACCOM - DIRECT'!H10,'EMISSIONS FACTORS'!$B$358:$I$365,8,FALSE)*1000</f>
        <v>0</v>
      </c>
      <c r="K10" s="196">
        <f t="shared" si="0"/>
        <v>0</v>
      </c>
      <c r="L10" s="196">
        <f t="shared" si="1"/>
        <v>0</v>
      </c>
      <c r="M10" s="196">
        <f t="shared" si="2"/>
        <v>0</v>
      </c>
      <c r="N10" s="197">
        <v>1</v>
      </c>
      <c r="O10" s="198">
        <f t="shared" si="3"/>
        <v>0</v>
      </c>
    </row>
    <row r="11" spans="1:15" ht="11.25">
      <c r="A11" s="18"/>
      <c r="B11" s="192" t="s">
        <v>207</v>
      </c>
      <c r="C11" s="193" t="s">
        <v>557</v>
      </c>
      <c r="D11" s="194"/>
      <c r="E11" s="194"/>
      <c r="F11" s="195"/>
      <c r="G11" s="195"/>
      <c r="H11" s="193" t="s">
        <v>557</v>
      </c>
      <c r="I11" s="366">
        <f>VLOOKUP(C11,'EMISSIONS FACTORS'!$B$6:$C$19,2,FALSE)*1000</f>
        <v>0</v>
      </c>
      <c r="J11" s="392">
        <f>VLOOKUP('PD - TRAVEL &amp; ACCOM - DIRECT'!H11,'EMISSIONS FACTORS'!$B$358:$I$365,8,FALSE)*1000</f>
        <v>0</v>
      </c>
      <c r="K11" s="196">
        <f t="shared" si="0"/>
        <v>0</v>
      </c>
      <c r="L11" s="196">
        <f t="shared" si="1"/>
        <v>0</v>
      </c>
      <c r="M11" s="196">
        <f t="shared" si="2"/>
        <v>0</v>
      </c>
      <c r="N11" s="197">
        <v>1</v>
      </c>
      <c r="O11" s="198">
        <f t="shared" si="3"/>
        <v>0</v>
      </c>
    </row>
    <row r="12" spans="1:15" ht="11.25">
      <c r="A12" s="18"/>
      <c r="B12" s="192" t="s">
        <v>207</v>
      </c>
      <c r="C12" s="193" t="s">
        <v>557</v>
      </c>
      <c r="D12" s="194"/>
      <c r="E12" s="194"/>
      <c r="F12" s="195"/>
      <c r="G12" s="195"/>
      <c r="H12" s="193" t="s">
        <v>557</v>
      </c>
      <c r="I12" s="366">
        <f>VLOOKUP(C12,'EMISSIONS FACTORS'!$B$6:$C$19,2,FALSE)*1000</f>
        <v>0</v>
      </c>
      <c r="J12" s="392">
        <f>VLOOKUP('PD - TRAVEL &amp; ACCOM - DIRECT'!H12,'EMISSIONS FACTORS'!$B$358:$I$365,8,FALSE)*1000</f>
        <v>0</v>
      </c>
      <c r="K12" s="196">
        <f t="shared" si="0"/>
        <v>0</v>
      </c>
      <c r="L12" s="196">
        <f t="shared" si="1"/>
        <v>0</v>
      </c>
      <c r="M12" s="196">
        <f t="shared" si="2"/>
        <v>0</v>
      </c>
      <c r="N12" s="197">
        <v>1</v>
      </c>
      <c r="O12" s="198">
        <f t="shared" si="3"/>
        <v>0</v>
      </c>
    </row>
    <row r="13" spans="1:15" ht="11.25">
      <c r="A13" s="18"/>
      <c r="B13" s="192" t="s">
        <v>207</v>
      </c>
      <c r="C13" s="193" t="s">
        <v>557</v>
      </c>
      <c r="D13" s="194"/>
      <c r="E13" s="194"/>
      <c r="F13" s="195"/>
      <c r="G13" s="195"/>
      <c r="H13" s="193" t="s">
        <v>557</v>
      </c>
      <c r="I13" s="366">
        <f>VLOOKUP(C13,'EMISSIONS FACTORS'!$B$6:$C$19,2,FALSE)*1000</f>
        <v>0</v>
      </c>
      <c r="J13" s="392">
        <f>VLOOKUP('PD - TRAVEL &amp; ACCOM - DIRECT'!H13,'EMISSIONS FACTORS'!$B$358:$I$365,8,FALSE)*1000</f>
        <v>0</v>
      </c>
      <c r="K13" s="196">
        <f t="shared" si="0"/>
        <v>0</v>
      </c>
      <c r="L13" s="196">
        <f t="shared" si="1"/>
        <v>0</v>
      </c>
      <c r="M13" s="196">
        <f t="shared" si="2"/>
        <v>0</v>
      </c>
      <c r="N13" s="197">
        <v>1</v>
      </c>
      <c r="O13" s="198">
        <f t="shared" si="3"/>
        <v>0</v>
      </c>
    </row>
    <row r="14" spans="1:15" ht="11.25">
      <c r="A14" s="18"/>
      <c r="B14" s="192" t="s">
        <v>207</v>
      </c>
      <c r="C14" s="193" t="s">
        <v>557</v>
      </c>
      <c r="D14" s="194"/>
      <c r="E14" s="194"/>
      <c r="F14" s="195"/>
      <c r="G14" s="195"/>
      <c r="H14" s="193" t="s">
        <v>557</v>
      </c>
      <c r="I14" s="366">
        <f>VLOOKUP(C14,'EMISSIONS FACTORS'!$B$6:$C$19,2,FALSE)*1000</f>
        <v>0</v>
      </c>
      <c r="J14" s="392">
        <f>VLOOKUP('PD - TRAVEL &amp; ACCOM - DIRECT'!H14,'EMISSIONS FACTORS'!$B$358:$I$365,8,FALSE)*1000</f>
        <v>0</v>
      </c>
      <c r="K14" s="196">
        <f t="shared" si="0"/>
        <v>0</v>
      </c>
      <c r="L14" s="196">
        <f t="shared" si="1"/>
        <v>0</v>
      </c>
      <c r="M14" s="196">
        <f t="shared" si="2"/>
        <v>0</v>
      </c>
      <c r="N14" s="197">
        <v>1</v>
      </c>
      <c r="O14" s="198">
        <f t="shared" si="3"/>
        <v>0</v>
      </c>
    </row>
    <row r="15" spans="1:15" ht="11.25">
      <c r="A15" s="19"/>
      <c r="C15" s="76"/>
      <c r="D15" s="19"/>
      <c r="E15" s="19"/>
      <c r="F15" s="19"/>
      <c r="G15" s="19"/>
      <c r="H15" s="19"/>
      <c r="I15" s="19"/>
      <c r="J15" s="19"/>
      <c r="K15" s="19"/>
      <c r="L15" s="19"/>
      <c r="M15" s="19"/>
      <c r="N15" s="77" t="s">
        <v>789</v>
      </c>
      <c r="O15" s="448">
        <f>SUM(O5:O14)</f>
        <v>0</v>
      </c>
    </row>
    <row r="16" spans="8:14" ht="11.25">
      <c r="H16" s="19"/>
      <c r="I16" s="19"/>
      <c r="J16" s="19"/>
      <c r="K16" s="19"/>
      <c r="L16" s="19"/>
      <c r="M16" s="19"/>
      <c r="N16" s="19"/>
    </row>
    <row r="17" spans="2:3" ht="11.25">
      <c r="B17" s="17" t="s">
        <v>79</v>
      </c>
      <c r="C17" s="76"/>
    </row>
    <row r="18" spans="1:14" ht="11.25">
      <c r="A18" s="18"/>
      <c r="B18" s="581"/>
      <c r="C18" s="582"/>
      <c r="D18" s="599"/>
      <c r="E18" s="599"/>
      <c r="F18" s="599"/>
      <c r="G18" s="600"/>
      <c r="H18" s="19"/>
      <c r="I18" s="19"/>
      <c r="J18" s="19"/>
      <c r="K18" s="19"/>
      <c r="L18" s="19"/>
      <c r="M18" s="19"/>
      <c r="N18" s="19"/>
    </row>
    <row r="19" spans="2:14" ht="11.25">
      <c r="B19" s="601"/>
      <c r="C19" s="618"/>
      <c r="D19" s="602"/>
      <c r="E19" s="602"/>
      <c r="F19" s="602"/>
      <c r="G19" s="603"/>
      <c r="H19" s="19"/>
      <c r="I19" s="19"/>
      <c r="J19" s="19"/>
      <c r="K19" s="19"/>
      <c r="L19" s="19"/>
      <c r="M19" s="19"/>
      <c r="N19" s="19"/>
    </row>
    <row r="20" spans="2:14" ht="11.25">
      <c r="B20" s="601"/>
      <c r="C20" s="618"/>
      <c r="D20" s="602"/>
      <c r="E20" s="602"/>
      <c r="F20" s="602"/>
      <c r="G20" s="603"/>
      <c r="H20" s="19"/>
      <c r="I20" s="19"/>
      <c r="J20" s="19"/>
      <c r="K20" s="19"/>
      <c r="L20" s="19"/>
      <c r="M20" s="19"/>
      <c r="N20" s="19"/>
    </row>
    <row r="21" spans="2:14" ht="11.25">
      <c r="B21" s="601"/>
      <c r="C21" s="618"/>
      <c r="D21" s="602"/>
      <c r="E21" s="602"/>
      <c r="F21" s="602"/>
      <c r="G21" s="603"/>
      <c r="H21" s="19"/>
      <c r="I21" s="19"/>
      <c r="J21" s="19"/>
      <c r="K21" s="19"/>
      <c r="L21" s="19"/>
      <c r="M21" s="19"/>
      <c r="N21" s="19"/>
    </row>
    <row r="22" spans="2:14" ht="11.25">
      <c r="B22" s="601"/>
      <c r="C22" s="618"/>
      <c r="D22" s="602"/>
      <c r="E22" s="602"/>
      <c r="F22" s="602"/>
      <c r="G22" s="603"/>
      <c r="H22" s="19"/>
      <c r="I22" s="19"/>
      <c r="J22" s="19"/>
      <c r="K22" s="19"/>
      <c r="L22" s="19"/>
      <c r="M22" s="19"/>
      <c r="N22" s="19"/>
    </row>
    <row r="23" spans="2:14" ht="11.25">
      <c r="B23" s="601"/>
      <c r="C23" s="618"/>
      <c r="D23" s="602"/>
      <c r="E23" s="602"/>
      <c r="F23" s="602"/>
      <c r="G23" s="603"/>
      <c r="H23" s="19"/>
      <c r="I23" s="19"/>
      <c r="J23" s="19"/>
      <c r="K23" s="19"/>
      <c r="L23" s="19"/>
      <c r="M23" s="19"/>
      <c r="N23" s="19"/>
    </row>
    <row r="24" spans="2:14" ht="11.25">
      <c r="B24" s="601"/>
      <c r="C24" s="618"/>
      <c r="D24" s="602"/>
      <c r="E24" s="602"/>
      <c r="F24" s="602"/>
      <c r="G24" s="603"/>
      <c r="H24" s="19"/>
      <c r="I24" s="19"/>
      <c r="J24" s="19"/>
      <c r="K24" s="19"/>
      <c r="L24" s="19"/>
      <c r="M24" s="19"/>
      <c r="N24" s="19"/>
    </row>
    <row r="25" spans="2:14" ht="11.25">
      <c r="B25" s="604"/>
      <c r="C25" s="605"/>
      <c r="D25" s="605"/>
      <c r="E25" s="605"/>
      <c r="F25" s="605"/>
      <c r="G25" s="606"/>
      <c r="H25" s="19"/>
      <c r="I25" s="19"/>
      <c r="J25" s="19"/>
      <c r="K25" s="19"/>
      <c r="L25" s="19"/>
      <c r="M25" s="19"/>
      <c r="N25" s="19"/>
    </row>
    <row r="26" ht="11.25"/>
    <row r="27" ht="11.25">
      <c r="B27" s="116" t="s">
        <v>345</v>
      </c>
    </row>
    <row r="28" ht="11.25"/>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sheetData>
  <mergeCells count="1">
    <mergeCell ref="B18:G25"/>
  </mergeCells>
  <dataValidations count="2">
    <dataValidation type="list" allowBlank="1" showInputMessage="1" showErrorMessage="1" sqref="H5:H14">
      <formula1>acc</formula1>
    </dataValidation>
    <dataValidation type="list" allowBlank="1" showInputMessage="1" showErrorMessage="1" sqref="C5:C14">
      <formula1>Transport</formula1>
    </dataValidation>
  </dataValidations>
  <hyperlinks>
    <hyperlink ref="B2" location="SCREENING!A1" display="Return to Screening sheet"/>
    <hyperlink ref="B27" location="SCREENING!A1" display="Return to Screening sheet"/>
  </hyperlinks>
  <printOptions/>
  <pageMargins left="0.75" right="0.75" top="1" bottom="1" header="0.5" footer="0.5"/>
  <pageSetup fitToHeight="2" fitToWidth="1" horizontalDpi="600" verticalDpi="600" orientation="landscape" paperSize="9" scale="63" r:id="rId2"/>
  <ignoredErrors>
    <ignoredError sqref="M13:M14" evalError="1"/>
  </ignoredErrors>
  <drawing r:id="rId1"/>
</worksheet>
</file>

<file path=xl/worksheets/sheet14.xml><?xml version="1.0" encoding="utf-8"?>
<worksheet xmlns="http://schemas.openxmlformats.org/spreadsheetml/2006/main" xmlns:r="http://schemas.openxmlformats.org/officeDocument/2006/relationships">
  <sheetPr>
    <tabColor indexed="42"/>
    <pageSetUpPr fitToPage="1"/>
  </sheetPr>
  <dimension ref="A1:O22"/>
  <sheetViews>
    <sheetView workbookViewId="0" topLeftCell="A1">
      <selection activeCell="A1" sqref="A1"/>
    </sheetView>
  </sheetViews>
  <sheetFormatPr defaultColWidth="9.140625" defaultRowHeight="12.75" zeroHeight="1"/>
  <cols>
    <col min="1" max="1" width="3.7109375" style="15" customWidth="1"/>
    <col min="2" max="2" width="23.421875" style="15" customWidth="1"/>
    <col min="3" max="3" width="24.140625" style="15" customWidth="1"/>
    <col min="4" max="5" width="9.28125" style="15" bestFit="1" customWidth="1"/>
    <col min="6" max="6" width="9.28125" style="15" customWidth="1"/>
    <col min="7" max="7" width="8.8515625" style="15" bestFit="1" customWidth="1"/>
    <col min="8" max="8" width="20.28125" style="15" customWidth="1"/>
    <col min="9" max="9" width="16.140625" style="15" customWidth="1"/>
    <col min="10" max="10" width="17.421875" style="15" customWidth="1"/>
    <col min="11" max="11" width="11.57421875" style="15" customWidth="1"/>
    <col min="12" max="12" width="12.140625" style="15" customWidth="1"/>
    <col min="13" max="13" width="14.8515625" style="15" customWidth="1"/>
    <col min="14" max="14" width="12.00390625" style="15" bestFit="1" customWidth="1"/>
    <col min="15" max="15" width="14.8515625" style="15" customWidth="1"/>
    <col min="16" max="16" width="2.7109375" style="15" customWidth="1"/>
    <col min="17" max="16384" width="14.8515625" style="15" hidden="1" customWidth="1"/>
  </cols>
  <sheetData>
    <row r="1" spans="1:5" s="201" customFormat="1" ht="12.75">
      <c r="A1" s="89"/>
      <c r="B1" s="94" t="s">
        <v>339</v>
      </c>
      <c r="C1" s="94"/>
      <c r="D1" s="200"/>
      <c r="E1" s="200"/>
    </row>
    <row r="2" ht="11.25">
      <c r="B2" s="116" t="s">
        <v>345</v>
      </c>
    </row>
    <row r="3" spans="2:15" ht="11.25">
      <c r="B3" s="191"/>
      <c r="C3" s="191"/>
      <c r="D3" s="82"/>
      <c r="E3" s="82"/>
      <c r="F3" s="82"/>
      <c r="G3" s="82"/>
      <c r="H3" s="82"/>
      <c r="I3" s="82"/>
      <c r="J3" s="82"/>
      <c r="K3" s="82"/>
      <c r="L3" s="82"/>
      <c r="M3" s="82"/>
      <c r="N3" s="82"/>
      <c r="O3" s="82"/>
    </row>
    <row r="4" spans="1:15" ht="33.75">
      <c r="A4" s="18"/>
      <c r="B4" s="234" t="s">
        <v>289</v>
      </c>
      <c r="C4" s="244" t="s">
        <v>52</v>
      </c>
      <c r="D4" s="236" t="s">
        <v>293</v>
      </c>
      <c r="E4" s="236" t="s">
        <v>292</v>
      </c>
      <c r="F4" s="236" t="s">
        <v>784</v>
      </c>
      <c r="G4" s="236" t="s">
        <v>54</v>
      </c>
      <c r="H4" s="244" t="s">
        <v>55</v>
      </c>
      <c r="I4" s="236" t="s">
        <v>367</v>
      </c>
      <c r="J4" s="236" t="s">
        <v>371</v>
      </c>
      <c r="K4" s="236" t="s">
        <v>785</v>
      </c>
      <c r="L4" s="236" t="s">
        <v>786</v>
      </c>
      <c r="M4" s="236" t="s">
        <v>787</v>
      </c>
      <c r="N4" s="236" t="s">
        <v>648</v>
      </c>
      <c r="O4" s="236" t="s">
        <v>788</v>
      </c>
    </row>
    <row r="5" spans="1:15" ht="11.25">
      <c r="A5" s="18"/>
      <c r="B5" s="192" t="s">
        <v>794</v>
      </c>
      <c r="C5" s="193" t="s">
        <v>557</v>
      </c>
      <c r="D5" s="194"/>
      <c r="E5" s="194"/>
      <c r="F5" s="195"/>
      <c r="G5" s="195"/>
      <c r="H5" s="193" t="s">
        <v>557</v>
      </c>
      <c r="I5" s="366">
        <f>VLOOKUP(C5,'EMISSIONS FACTORS'!$B$6:$C$19,2,FALSE)*1000</f>
        <v>0</v>
      </c>
      <c r="J5" s="392">
        <f>VLOOKUP(H5,'EMISSIONS FACTORS'!$B$358:$I$365,8,FALSE)*1000</f>
        <v>0</v>
      </c>
      <c r="K5" s="209">
        <f>((D5*E5*F5)*I5)/1000</f>
        <v>0</v>
      </c>
      <c r="L5" s="209">
        <f>G5*J5/1000</f>
        <v>0</v>
      </c>
      <c r="M5" s="210">
        <f aca="true" t="shared" si="0" ref="M5:M12">SUM(K5:L5)</f>
        <v>0</v>
      </c>
      <c r="N5" s="195">
        <v>1</v>
      </c>
      <c r="O5" s="198">
        <f aca="true" t="shared" si="1" ref="O5:O12">M5*N5</f>
        <v>0</v>
      </c>
    </row>
    <row r="6" spans="1:15" ht="11.25">
      <c r="A6" s="18"/>
      <c r="B6" s="192" t="s">
        <v>795</v>
      </c>
      <c r="C6" s="193" t="s">
        <v>557</v>
      </c>
      <c r="D6" s="194"/>
      <c r="E6" s="194"/>
      <c r="F6" s="195"/>
      <c r="G6" s="195"/>
      <c r="H6" s="193" t="s">
        <v>557</v>
      </c>
      <c r="I6" s="366">
        <f>VLOOKUP(C6,'EMISSIONS FACTORS'!$B$6:$C$19,2,FALSE)*1000</f>
        <v>0</v>
      </c>
      <c r="J6" s="392">
        <f>VLOOKUP(H6,'EMISSIONS FACTORS'!$B$358:$I$365,8,FALSE)*1000</f>
        <v>0</v>
      </c>
      <c r="K6" s="209">
        <f aca="true" t="shared" si="2" ref="K6:K12">((D6*E6*F6)*I6)/1000</f>
        <v>0</v>
      </c>
      <c r="L6" s="209">
        <f aca="true" t="shared" si="3" ref="L6:L12">G6*J6/1000</f>
        <v>0</v>
      </c>
      <c r="M6" s="210">
        <f t="shared" si="0"/>
        <v>0</v>
      </c>
      <c r="N6" s="195">
        <v>1</v>
      </c>
      <c r="O6" s="198">
        <f t="shared" si="1"/>
        <v>0</v>
      </c>
    </row>
    <row r="7" spans="1:15" ht="11.25">
      <c r="A7" s="18"/>
      <c r="B7" s="192" t="s">
        <v>796</v>
      </c>
      <c r="C7" s="193" t="s">
        <v>557</v>
      </c>
      <c r="D7" s="194"/>
      <c r="E7" s="194"/>
      <c r="F7" s="195"/>
      <c r="G7" s="195"/>
      <c r="H7" s="193" t="s">
        <v>557</v>
      </c>
      <c r="I7" s="366">
        <f>VLOOKUP(C7,'EMISSIONS FACTORS'!$B$6:$C$19,2,FALSE)*1000</f>
        <v>0</v>
      </c>
      <c r="J7" s="392">
        <f>VLOOKUP(H7,'EMISSIONS FACTORS'!$B$358:$I$365,8,FALSE)*1000</f>
        <v>0</v>
      </c>
      <c r="K7" s="209">
        <f t="shared" si="2"/>
        <v>0</v>
      </c>
      <c r="L7" s="209">
        <f t="shared" si="3"/>
        <v>0</v>
      </c>
      <c r="M7" s="210">
        <f t="shared" si="0"/>
        <v>0</v>
      </c>
      <c r="N7" s="195">
        <v>1</v>
      </c>
      <c r="O7" s="198">
        <f t="shared" si="1"/>
        <v>0</v>
      </c>
    </row>
    <row r="8" spans="1:15" ht="11.25">
      <c r="A8" s="18"/>
      <c r="B8" s="192" t="s">
        <v>797</v>
      </c>
      <c r="C8" s="193" t="s">
        <v>557</v>
      </c>
      <c r="D8" s="194"/>
      <c r="E8" s="194"/>
      <c r="F8" s="195"/>
      <c r="G8" s="195"/>
      <c r="H8" s="193" t="s">
        <v>557</v>
      </c>
      <c r="I8" s="366">
        <f>VLOOKUP(C8,'EMISSIONS FACTORS'!$B$6:$C$19,2,FALSE)*1000</f>
        <v>0</v>
      </c>
      <c r="J8" s="392">
        <f>VLOOKUP(H8,'EMISSIONS FACTORS'!$B$358:$I$365,8,FALSE)*1000</f>
        <v>0</v>
      </c>
      <c r="K8" s="209">
        <f t="shared" si="2"/>
        <v>0</v>
      </c>
      <c r="L8" s="209">
        <f t="shared" si="3"/>
        <v>0</v>
      </c>
      <c r="M8" s="210">
        <f t="shared" si="0"/>
        <v>0</v>
      </c>
      <c r="N8" s="195">
        <v>1</v>
      </c>
      <c r="O8" s="198">
        <f t="shared" si="1"/>
        <v>0</v>
      </c>
    </row>
    <row r="9" spans="1:15" ht="11.25">
      <c r="A9" s="18"/>
      <c r="B9" s="192" t="s">
        <v>798</v>
      </c>
      <c r="C9" s="193" t="s">
        <v>557</v>
      </c>
      <c r="D9" s="194"/>
      <c r="E9" s="194"/>
      <c r="F9" s="195"/>
      <c r="G9" s="195"/>
      <c r="H9" s="193" t="s">
        <v>557</v>
      </c>
      <c r="I9" s="366">
        <f>VLOOKUP(C9,'EMISSIONS FACTORS'!$B$6:$C$19,2,FALSE)*1000</f>
        <v>0</v>
      </c>
      <c r="J9" s="392">
        <f>VLOOKUP(H9,'EMISSIONS FACTORS'!$B$358:$I$365,8,FALSE)*1000</f>
        <v>0</v>
      </c>
      <c r="K9" s="209">
        <f t="shared" si="2"/>
        <v>0</v>
      </c>
      <c r="L9" s="209">
        <f t="shared" si="3"/>
        <v>0</v>
      </c>
      <c r="M9" s="210">
        <f t="shared" si="0"/>
        <v>0</v>
      </c>
      <c r="N9" s="195">
        <v>1</v>
      </c>
      <c r="O9" s="198">
        <f t="shared" si="1"/>
        <v>0</v>
      </c>
    </row>
    <row r="10" spans="1:15" ht="11.25">
      <c r="A10" s="18"/>
      <c r="B10" s="192" t="s">
        <v>799</v>
      </c>
      <c r="C10" s="193" t="s">
        <v>557</v>
      </c>
      <c r="D10" s="194"/>
      <c r="E10" s="194"/>
      <c r="F10" s="195"/>
      <c r="G10" s="195"/>
      <c r="H10" s="193" t="s">
        <v>557</v>
      </c>
      <c r="I10" s="366">
        <f>VLOOKUP(C10,'EMISSIONS FACTORS'!$B$6:$C$19,2,FALSE)*1000</f>
        <v>0</v>
      </c>
      <c r="J10" s="392">
        <f>VLOOKUP(H10,'EMISSIONS FACTORS'!$B$358:$I$365,8,FALSE)*1000</f>
        <v>0</v>
      </c>
      <c r="K10" s="209">
        <f t="shared" si="2"/>
        <v>0</v>
      </c>
      <c r="L10" s="209">
        <f t="shared" si="3"/>
        <v>0</v>
      </c>
      <c r="M10" s="210">
        <f t="shared" si="0"/>
        <v>0</v>
      </c>
      <c r="N10" s="195">
        <v>1</v>
      </c>
      <c r="O10" s="198">
        <f t="shared" si="1"/>
        <v>0</v>
      </c>
    </row>
    <row r="11" spans="1:15" ht="11.25">
      <c r="A11" s="18"/>
      <c r="B11" s="192" t="s">
        <v>290</v>
      </c>
      <c r="C11" s="193" t="s">
        <v>557</v>
      </c>
      <c r="D11" s="194"/>
      <c r="E11" s="194"/>
      <c r="F11" s="195"/>
      <c r="G11" s="195"/>
      <c r="H11" s="193" t="s">
        <v>557</v>
      </c>
      <c r="I11" s="366">
        <f>VLOOKUP(C11,'EMISSIONS FACTORS'!$B$6:$C$19,2,FALSE)*1000</f>
        <v>0</v>
      </c>
      <c r="J11" s="392">
        <f>VLOOKUP(H11,'EMISSIONS FACTORS'!$B$358:$I$365,8,FALSE)*1000</f>
        <v>0</v>
      </c>
      <c r="K11" s="209">
        <f t="shared" si="2"/>
        <v>0</v>
      </c>
      <c r="L11" s="209">
        <f t="shared" si="3"/>
        <v>0</v>
      </c>
      <c r="M11" s="210">
        <f t="shared" si="0"/>
        <v>0</v>
      </c>
      <c r="N11" s="195">
        <v>1</v>
      </c>
      <c r="O11" s="198">
        <f t="shared" si="1"/>
        <v>0</v>
      </c>
    </row>
    <row r="12" spans="1:15" ht="11.25">
      <c r="A12" s="18"/>
      <c r="B12" s="192" t="s">
        <v>291</v>
      </c>
      <c r="C12" s="193" t="s">
        <v>557</v>
      </c>
      <c r="D12" s="194"/>
      <c r="E12" s="194"/>
      <c r="F12" s="195"/>
      <c r="G12" s="195"/>
      <c r="H12" s="193" t="s">
        <v>557</v>
      </c>
      <c r="I12" s="366">
        <f>VLOOKUP(C12,'EMISSIONS FACTORS'!$B$6:$C$19,2,FALSE)*1000</f>
        <v>0</v>
      </c>
      <c r="J12" s="392">
        <f>VLOOKUP(H12,'EMISSIONS FACTORS'!$B$358:$I$365,8,FALSE)*1000</f>
        <v>0</v>
      </c>
      <c r="K12" s="209">
        <f t="shared" si="2"/>
        <v>0</v>
      </c>
      <c r="L12" s="209">
        <f t="shared" si="3"/>
        <v>0</v>
      </c>
      <c r="M12" s="210">
        <f t="shared" si="0"/>
        <v>0</v>
      </c>
      <c r="N12" s="195">
        <v>1</v>
      </c>
      <c r="O12" s="198">
        <f t="shared" si="1"/>
        <v>0</v>
      </c>
    </row>
    <row r="13" spans="1:15" ht="11.25">
      <c r="A13" s="19"/>
      <c r="B13" s="19"/>
      <c r="C13" s="76"/>
      <c r="D13" s="19"/>
      <c r="E13" s="19"/>
      <c r="F13" s="19"/>
      <c r="G13" s="19"/>
      <c r="H13" s="19"/>
      <c r="I13" s="19"/>
      <c r="J13" s="19"/>
      <c r="K13" s="19"/>
      <c r="L13" s="19"/>
      <c r="M13" s="446"/>
      <c r="N13" s="77" t="s">
        <v>789</v>
      </c>
      <c r="O13" s="447">
        <f>SUM(O5:O12)</f>
        <v>0</v>
      </c>
    </row>
    <row r="14" ht="11.25"/>
    <row r="15" spans="2:3" ht="11.25">
      <c r="B15" s="17" t="s">
        <v>79</v>
      </c>
      <c r="C15" s="76"/>
    </row>
    <row r="16" spans="1:14" ht="11.25">
      <c r="A16" s="18"/>
      <c r="B16" s="581"/>
      <c r="C16" s="582"/>
      <c r="D16" s="599"/>
      <c r="E16" s="599"/>
      <c r="F16" s="599"/>
      <c r="G16" s="600"/>
      <c r="H16" s="19"/>
      <c r="I16" s="19"/>
      <c r="J16" s="19"/>
      <c r="K16" s="19"/>
      <c r="L16" s="19"/>
      <c r="M16" s="19"/>
      <c r="N16" s="19"/>
    </row>
    <row r="17" spans="2:14" ht="11.25">
      <c r="B17" s="601"/>
      <c r="C17" s="618"/>
      <c r="D17" s="602"/>
      <c r="E17" s="602"/>
      <c r="F17" s="602"/>
      <c r="G17" s="603"/>
      <c r="H17" s="19"/>
      <c r="I17" s="19"/>
      <c r="J17" s="19"/>
      <c r="K17" s="19"/>
      <c r="L17" s="19"/>
      <c r="M17" s="19"/>
      <c r="N17" s="19"/>
    </row>
    <row r="18" spans="2:14" ht="11.25">
      <c r="B18" s="601"/>
      <c r="C18" s="618"/>
      <c r="D18" s="602"/>
      <c r="E18" s="602"/>
      <c r="F18" s="602"/>
      <c r="G18" s="603"/>
      <c r="H18" s="19"/>
      <c r="I18" s="19"/>
      <c r="J18" s="19"/>
      <c r="K18" s="19"/>
      <c r="L18" s="19"/>
      <c r="M18" s="19"/>
      <c r="N18" s="19"/>
    </row>
    <row r="19" spans="2:14" ht="11.25">
      <c r="B19" s="601"/>
      <c r="C19" s="618"/>
      <c r="D19" s="602"/>
      <c r="E19" s="602"/>
      <c r="F19" s="602"/>
      <c r="G19" s="603"/>
      <c r="H19" s="19"/>
      <c r="I19" s="19"/>
      <c r="J19" s="19"/>
      <c r="K19" s="19"/>
      <c r="L19" s="19"/>
      <c r="M19" s="19"/>
      <c r="N19" s="19"/>
    </row>
    <row r="20" spans="2:14" ht="11.25">
      <c r="B20" s="604"/>
      <c r="C20" s="605"/>
      <c r="D20" s="605"/>
      <c r="E20" s="605"/>
      <c r="F20" s="605"/>
      <c r="G20" s="606"/>
      <c r="H20" s="19"/>
      <c r="I20" s="19"/>
      <c r="J20" s="19"/>
      <c r="K20" s="19"/>
      <c r="L20" s="19"/>
      <c r="M20" s="19"/>
      <c r="N20" s="19"/>
    </row>
    <row r="21" ht="11.25"/>
    <row r="22" ht="11.25">
      <c r="B22" s="116" t="s">
        <v>345</v>
      </c>
    </row>
    <row r="23" ht="11.25"/>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sheetData>
  <mergeCells count="1">
    <mergeCell ref="B16:G20"/>
  </mergeCells>
  <dataValidations count="2">
    <dataValidation type="list" allowBlank="1" showInputMessage="1" showErrorMessage="1" sqref="H5:H12">
      <formula1>acc</formula1>
    </dataValidation>
    <dataValidation type="list" allowBlank="1" showInputMessage="1" showErrorMessage="1" sqref="C5:C12">
      <formula1>Transport</formula1>
    </dataValidation>
  </dataValidations>
  <hyperlinks>
    <hyperlink ref="B2" location="SCREENING!A1" display="Return to Screening sheet"/>
    <hyperlink ref="B22" location="SCREENING!A1" display="Return to Screening sheet"/>
  </hyperlinks>
  <printOptions/>
  <pageMargins left="0.75" right="0.75" top="1" bottom="1" header="0.5" footer="0.5"/>
  <pageSetup fitToHeight="2" fitToWidth="1" horizontalDpi="600" verticalDpi="600" orientation="landscape" paperSize="9" scale="64" r:id="rId2"/>
  <drawing r:id="rId1"/>
</worksheet>
</file>

<file path=xl/worksheets/sheet15.xml><?xml version="1.0" encoding="utf-8"?>
<worksheet xmlns="http://schemas.openxmlformats.org/spreadsheetml/2006/main" xmlns:r="http://schemas.openxmlformats.org/officeDocument/2006/relationships">
  <sheetPr>
    <tabColor indexed="26"/>
    <pageSetUpPr fitToPage="1"/>
  </sheetPr>
  <dimension ref="A1:M21"/>
  <sheetViews>
    <sheetView workbookViewId="0" topLeftCell="A1">
      <selection activeCell="A1" sqref="A1"/>
    </sheetView>
  </sheetViews>
  <sheetFormatPr defaultColWidth="9.140625" defaultRowHeight="12.75" zeroHeight="1"/>
  <cols>
    <col min="1" max="1" width="3.7109375" style="15" customWidth="1"/>
    <col min="2" max="2" width="25.140625" style="15" customWidth="1"/>
    <col min="3" max="3" width="30.00390625" style="15" customWidth="1"/>
    <col min="4" max="4" width="15.421875" style="15" customWidth="1"/>
    <col min="5" max="5" width="15.140625" style="15" customWidth="1"/>
    <col min="6" max="6" width="10.00390625" style="15" bestFit="1" customWidth="1"/>
    <col min="7" max="7" width="11.00390625" style="15" bestFit="1" customWidth="1"/>
    <col min="8" max="8" width="14.140625" style="15" bestFit="1" customWidth="1"/>
    <col min="9" max="9" width="9.140625" style="15" customWidth="1"/>
    <col min="10" max="16384" width="0" style="15" hidden="1" customWidth="1"/>
  </cols>
  <sheetData>
    <row r="1" spans="1:3" s="201" customFormat="1" ht="12.75">
      <c r="A1" s="89"/>
      <c r="B1" s="91" t="s">
        <v>734</v>
      </c>
      <c r="C1" s="200"/>
    </row>
    <row r="2" ht="11.25">
      <c r="B2" s="116" t="s">
        <v>345</v>
      </c>
    </row>
    <row r="3" ht="11.25"/>
    <row r="4" spans="2:8" ht="33.75">
      <c r="B4" s="235" t="s">
        <v>108</v>
      </c>
      <c r="C4" s="235" t="s">
        <v>109</v>
      </c>
      <c r="D4" s="236" t="s">
        <v>815</v>
      </c>
      <c r="E4" s="236" t="s">
        <v>713</v>
      </c>
      <c r="F4" s="236" t="s">
        <v>789</v>
      </c>
      <c r="G4" s="236" t="s">
        <v>850</v>
      </c>
      <c r="H4" s="245" t="s">
        <v>788</v>
      </c>
    </row>
    <row r="5" spans="1:8" ht="11.25">
      <c r="A5" s="18"/>
      <c r="B5" s="119" t="s">
        <v>812</v>
      </c>
      <c r="C5" s="119" t="s">
        <v>152</v>
      </c>
      <c r="D5" s="119"/>
      <c r="E5" s="254">
        <f>VLOOKUP('LT - CHEMICAL REACTIONS'!C5,'EMISSIONS FACTORS'!$B$128:$C$152,2,FALSE)</f>
        <v>0</v>
      </c>
      <c r="F5" s="445">
        <f aca="true" t="shared" si="0" ref="F5:F10">E5*D5</f>
        <v>0</v>
      </c>
      <c r="G5" s="206"/>
      <c r="H5" s="254">
        <f aca="true" t="shared" si="1" ref="H5:H10">F5*G5</f>
        <v>0</v>
      </c>
    </row>
    <row r="6" spans="1:8" ht="11.25">
      <c r="A6" s="18"/>
      <c r="B6" s="119" t="s">
        <v>811</v>
      </c>
      <c r="C6" s="119" t="s">
        <v>152</v>
      </c>
      <c r="D6" s="119"/>
      <c r="E6" s="254">
        <f>VLOOKUP('LT - CHEMICAL REACTIONS'!C6,'EMISSIONS FACTORS'!$B$128:$C$152,2,FALSE)</f>
        <v>0</v>
      </c>
      <c r="F6" s="445">
        <f t="shared" si="0"/>
        <v>0</v>
      </c>
      <c r="G6" s="206"/>
      <c r="H6" s="254">
        <f t="shared" si="1"/>
        <v>0</v>
      </c>
    </row>
    <row r="7" spans="1:8" ht="11.25">
      <c r="A7" s="18"/>
      <c r="B7" s="119" t="s">
        <v>814</v>
      </c>
      <c r="C7" s="119" t="s">
        <v>152</v>
      </c>
      <c r="D7" s="119"/>
      <c r="E7" s="254">
        <f>VLOOKUP('LT - CHEMICAL REACTIONS'!C7,'EMISSIONS FACTORS'!$B$128:$C$152,2,FALSE)</f>
        <v>0</v>
      </c>
      <c r="F7" s="445">
        <f t="shared" si="0"/>
        <v>0</v>
      </c>
      <c r="G7" s="206"/>
      <c r="H7" s="254">
        <f t="shared" si="1"/>
        <v>0</v>
      </c>
    </row>
    <row r="8" spans="1:8" ht="11.25">
      <c r="A8" s="18"/>
      <c r="B8" s="119" t="s">
        <v>110</v>
      </c>
      <c r="C8" s="119" t="s">
        <v>152</v>
      </c>
      <c r="D8" s="119"/>
      <c r="E8" s="254">
        <f>VLOOKUP('LT - CHEMICAL REACTIONS'!C8,'EMISSIONS FACTORS'!$B$128:$C$152,2,FALSE)</f>
        <v>0</v>
      </c>
      <c r="F8" s="445">
        <f t="shared" si="0"/>
        <v>0</v>
      </c>
      <c r="G8" s="206"/>
      <c r="H8" s="254">
        <f t="shared" si="1"/>
        <v>0</v>
      </c>
    </row>
    <row r="9" spans="1:8" ht="11.25">
      <c r="A9" s="18"/>
      <c r="B9" s="119" t="s">
        <v>111</v>
      </c>
      <c r="C9" s="119" t="s">
        <v>152</v>
      </c>
      <c r="D9" s="119"/>
      <c r="E9" s="254">
        <f>VLOOKUP('LT - CHEMICAL REACTIONS'!C9,'EMISSIONS FACTORS'!$B$128:$C$152,2,FALSE)</f>
        <v>0</v>
      </c>
      <c r="F9" s="445">
        <f t="shared" si="0"/>
        <v>0</v>
      </c>
      <c r="G9" s="206"/>
      <c r="H9" s="254">
        <f t="shared" si="1"/>
        <v>0</v>
      </c>
    </row>
    <row r="10" spans="1:8" ht="11.25">
      <c r="A10" s="18"/>
      <c r="B10" s="119" t="s">
        <v>813</v>
      </c>
      <c r="C10" s="119" t="s">
        <v>152</v>
      </c>
      <c r="D10" s="119"/>
      <c r="E10" s="254">
        <f>VLOOKUP('LT - CHEMICAL REACTIONS'!C10,'EMISSIONS FACTORS'!$B$128:$C$152,2,FALSE)</f>
        <v>0</v>
      </c>
      <c r="F10" s="445">
        <f t="shared" si="0"/>
        <v>0</v>
      </c>
      <c r="G10" s="206"/>
      <c r="H10" s="254">
        <f t="shared" si="1"/>
        <v>0</v>
      </c>
    </row>
    <row r="11" spans="1:8" ht="11.25">
      <c r="A11" s="19"/>
      <c r="B11" s="77"/>
      <c r="C11" s="19"/>
      <c r="D11" s="19"/>
      <c r="E11" s="228"/>
      <c r="F11" s="228"/>
      <c r="G11" s="77" t="s">
        <v>789</v>
      </c>
      <c r="H11" s="98">
        <f>SUM(H5:H10)</f>
        <v>0</v>
      </c>
    </row>
    <row r="12" spans="2:8" ht="11.25">
      <c r="B12" s="202" t="s">
        <v>294</v>
      </c>
      <c r="E12" s="87"/>
      <c r="F12" s="87"/>
      <c r="G12" s="87"/>
      <c r="H12" s="87"/>
    </row>
    <row r="13" ht="11.25"/>
    <row r="14" spans="2:13" ht="11.25">
      <c r="B14" s="17" t="s">
        <v>79</v>
      </c>
      <c r="I14" s="19"/>
      <c r="J14" s="19"/>
      <c r="K14" s="19"/>
      <c r="L14" s="19"/>
      <c r="M14" s="19"/>
    </row>
    <row r="15" spans="1:13" ht="11.25">
      <c r="A15" s="18"/>
      <c r="B15" s="581"/>
      <c r="C15" s="599"/>
      <c r="D15" s="599"/>
      <c r="E15" s="599"/>
      <c r="F15" s="599"/>
      <c r="G15" s="599"/>
      <c r="H15" s="600"/>
      <c r="I15" s="19"/>
      <c r="J15" s="19"/>
      <c r="K15" s="19"/>
      <c r="L15" s="19"/>
      <c r="M15" s="19"/>
    </row>
    <row r="16" spans="2:13" ht="11.25">
      <c r="B16" s="601"/>
      <c r="C16" s="602"/>
      <c r="D16" s="602"/>
      <c r="E16" s="602"/>
      <c r="F16" s="602"/>
      <c r="G16" s="602"/>
      <c r="H16" s="603"/>
      <c r="I16" s="19"/>
      <c r="J16" s="19"/>
      <c r="K16" s="19"/>
      <c r="L16" s="19"/>
      <c r="M16" s="19"/>
    </row>
    <row r="17" spans="2:13" ht="11.25">
      <c r="B17" s="601"/>
      <c r="C17" s="602"/>
      <c r="D17" s="602"/>
      <c r="E17" s="602"/>
      <c r="F17" s="602"/>
      <c r="G17" s="602"/>
      <c r="H17" s="603"/>
      <c r="I17" s="19"/>
      <c r="J17" s="19"/>
      <c r="K17" s="19"/>
      <c r="L17" s="19"/>
      <c r="M17" s="19"/>
    </row>
    <row r="18" spans="2:13" ht="11.25">
      <c r="B18" s="601"/>
      <c r="C18" s="602"/>
      <c r="D18" s="602"/>
      <c r="E18" s="602"/>
      <c r="F18" s="602"/>
      <c r="G18" s="602"/>
      <c r="H18" s="603"/>
      <c r="I18" s="19"/>
      <c r="J18" s="19"/>
      <c r="K18" s="19"/>
      <c r="L18" s="19"/>
      <c r="M18" s="19"/>
    </row>
    <row r="19" spans="2:13" ht="11.25">
      <c r="B19" s="601"/>
      <c r="C19" s="602"/>
      <c r="D19" s="602"/>
      <c r="E19" s="602"/>
      <c r="F19" s="602"/>
      <c r="G19" s="602"/>
      <c r="H19" s="603"/>
      <c r="I19" s="19"/>
      <c r="J19" s="19"/>
      <c r="K19" s="19"/>
      <c r="L19" s="19"/>
      <c r="M19" s="19"/>
    </row>
    <row r="20" spans="2:13" ht="11.25">
      <c r="B20" s="604"/>
      <c r="C20" s="605"/>
      <c r="D20" s="605"/>
      <c r="E20" s="605"/>
      <c r="F20" s="605"/>
      <c r="G20" s="605"/>
      <c r="H20" s="606"/>
      <c r="I20" s="19"/>
      <c r="J20" s="19"/>
      <c r="K20" s="19"/>
      <c r="L20" s="19"/>
      <c r="M20" s="19"/>
    </row>
    <row r="21" spans="2:13" ht="11.25">
      <c r="B21" s="116" t="s">
        <v>345</v>
      </c>
      <c r="I21" s="19"/>
      <c r="J21" s="19"/>
      <c r="K21" s="19"/>
      <c r="L21" s="19"/>
      <c r="M21" s="19"/>
    </row>
    <row r="22" ht="11.25"/>
    <row r="23" ht="11.25" hidden="1"/>
    <row r="24" ht="11.25" hidden="1"/>
    <row r="25" ht="11.25" hidden="1"/>
    <row r="26" ht="11.25" hidden="1"/>
  </sheetData>
  <mergeCells count="1">
    <mergeCell ref="B15:H20"/>
  </mergeCells>
  <dataValidations count="1">
    <dataValidation type="list" allowBlank="1" showInputMessage="1" showErrorMessage="1" sqref="C5:C12">
      <formula1>GHGLIST</formula1>
    </dataValidation>
  </dataValidations>
  <hyperlinks>
    <hyperlink ref="B2" location="SCREENING!A1" display="Return to Screening sheet"/>
    <hyperlink ref="B21" location="SCREENING!A1" display="Return to Screening sheet"/>
  </hyperlinks>
  <printOptions/>
  <pageMargins left="0.75" right="0.75" top="1" bottom="1" header="0.5" footer="0.5"/>
  <pageSetup fitToHeight="1" fitToWidth="1" horizontalDpi="600" verticalDpi="600" orientation="landscape" paperSize="9" scale="99" r:id="rId2"/>
  <drawing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N21"/>
  <sheetViews>
    <sheetView workbookViewId="0" topLeftCell="A1">
      <selection activeCell="A1" sqref="A1"/>
    </sheetView>
  </sheetViews>
  <sheetFormatPr defaultColWidth="9.140625" defaultRowHeight="12.75" zeroHeight="1"/>
  <cols>
    <col min="1" max="1" width="3.7109375" style="15" customWidth="1"/>
    <col min="2" max="2" width="29.57421875" style="15" customWidth="1"/>
    <col min="3" max="3" width="15.00390625" style="15" customWidth="1"/>
    <col min="4" max="4" width="27.28125" style="15" customWidth="1"/>
    <col min="5" max="5" width="15.00390625" style="15" customWidth="1"/>
    <col min="6" max="6" width="18.8515625" style="15" customWidth="1"/>
    <col min="7" max="8" width="15.57421875" style="15" customWidth="1"/>
    <col min="9" max="9" width="13.421875" style="15" bestFit="1" customWidth="1"/>
    <col min="10" max="10" width="4.140625" style="15" customWidth="1"/>
    <col min="11" max="16384" width="0" style="15" hidden="1" customWidth="1"/>
  </cols>
  <sheetData>
    <row r="1" spans="2:3" s="23" customFormat="1" ht="12.75">
      <c r="B1" s="91" t="s">
        <v>497</v>
      </c>
      <c r="C1" s="91"/>
    </row>
    <row r="2" spans="2:14" ht="11.25">
      <c r="B2" s="116" t="s">
        <v>345</v>
      </c>
      <c r="J2" s="19"/>
      <c r="K2" s="19"/>
      <c r="L2" s="19"/>
      <c r="M2" s="19"/>
      <c r="N2" s="19"/>
    </row>
    <row r="3" spans="10:14" ht="11.25">
      <c r="J3" s="19"/>
      <c r="K3" s="19"/>
      <c r="L3" s="19"/>
      <c r="M3" s="19"/>
      <c r="N3" s="19"/>
    </row>
    <row r="4" spans="2:13" ht="33.75">
      <c r="B4" s="236" t="s">
        <v>295</v>
      </c>
      <c r="C4" s="236" t="s">
        <v>746</v>
      </c>
      <c r="D4" s="236" t="s">
        <v>244</v>
      </c>
      <c r="E4" s="236" t="s">
        <v>802</v>
      </c>
      <c r="F4" s="236" t="s">
        <v>803</v>
      </c>
      <c r="G4" s="236" t="s">
        <v>801</v>
      </c>
      <c r="H4" s="236" t="s">
        <v>800</v>
      </c>
      <c r="I4" s="212"/>
      <c r="J4" s="212"/>
      <c r="K4" s="212"/>
      <c r="L4" s="19"/>
      <c r="M4" s="19"/>
    </row>
    <row r="5" spans="2:8" ht="11.25">
      <c r="B5" s="119" t="s">
        <v>804</v>
      </c>
      <c r="C5" s="500"/>
      <c r="D5" s="119" t="s">
        <v>557</v>
      </c>
      <c r="E5" s="119"/>
      <c r="F5" s="213">
        <f>VLOOKUP(D5,'EMISSIONS FACTORS'!$B$230:'EMISSIONS FACTORS'!$C$278,2,FALSE)/1000</f>
        <v>0</v>
      </c>
      <c r="G5" s="206"/>
      <c r="H5" s="123">
        <f>IF(G5="",(F5*E5),G5)*C5</f>
        <v>0</v>
      </c>
    </row>
    <row r="6" spans="2:8" ht="11.25">
      <c r="B6" s="119" t="s">
        <v>805</v>
      </c>
      <c r="C6" s="500"/>
      <c r="D6" s="119" t="s">
        <v>557</v>
      </c>
      <c r="E6" s="119"/>
      <c r="F6" s="213">
        <f>VLOOKUP(D6,'EMISSIONS FACTORS'!$B$230:'EMISSIONS FACTORS'!$C$278,2,FALSE)/1000</f>
        <v>0</v>
      </c>
      <c r="G6" s="206"/>
      <c r="H6" s="123">
        <f aca="true" t="shared" si="0" ref="H6:H11">IF(G6="",(F6*E6),G6)*C6</f>
        <v>0</v>
      </c>
    </row>
    <row r="7" spans="2:8" ht="11.25">
      <c r="B7" s="119" t="s">
        <v>806</v>
      </c>
      <c r="C7" s="500"/>
      <c r="D7" s="119" t="s">
        <v>557</v>
      </c>
      <c r="E7" s="119"/>
      <c r="F7" s="213">
        <f>VLOOKUP(D7,'EMISSIONS FACTORS'!$B$230:'EMISSIONS FACTORS'!$C$278,2,FALSE)/1000</f>
        <v>0</v>
      </c>
      <c r="G7" s="206"/>
      <c r="H7" s="123">
        <f t="shared" si="0"/>
        <v>0</v>
      </c>
    </row>
    <row r="8" spans="2:8" ht="11.25">
      <c r="B8" s="119" t="s">
        <v>807</v>
      </c>
      <c r="C8" s="500"/>
      <c r="D8" s="119" t="s">
        <v>557</v>
      </c>
      <c r="E8" s="119"/>
      <c r="F8" s="213">
        <f>VLOOKUP(D8,'EMISSIONS FACTORS'!$B$230:'EMISSIONS FACTORS'!$C$278,2,FALSE)/1000</f>
        <v>0</v>
      </c>
      <c r="G8" s="206"/>
      <c r="H8" s="123">
        <f t="shared" si="0"/>
        <v>0</v>
      </c>
    </row>
    <row r="9" spans="2:8" ht="11.25">
      <c r="B9" s="119" t="s">
        <v>808</v>
      </c>
      <c r="C9" s="500"/>
      <c r="D9" s="119" t="s">
        <v>557</v>
      </c>
      <c r="E9" s="119"/>
      <c r="F9" s="213">
        <f>VLOOKUP(D9,'EMISSIONS FACTORS'!$B$230:'EMISSIONS FACTORS'!$C$278,2,FALSE)/1000</f>
        <v>0</v>
      </c>
      <c r="G9" s="206"/>
      <c r="H9" s="123">
        <f t="shared" si="0"/>
        <v>0</v>
      </c>
    </row>
    <row r="10" spans="2:8" ht="11.25">
      <c r="B10" s="119" t="s">
        <v>809</v>
      </c>
      <c r="C10" s="500"/>
      <c r="D10" s="119" t="s">
        <v>557</v>
      </c>
      <c r="E10" s="119"/>
      <c r="F10" s="213">
        <f>VLOOKUP(D10,'EMISSIONS FACTORS'!$B$230:'EMISSIONS FACTORS'!$C$278,2,FALSE)/1000</f>
        <v>0</v>
      </c>
      <c r="G10" s="206"/>
      <c r="H10" s="123">
        <f t="shared" si="0"/>
        <v>0</v>
      </c>
    </row>
    <row r="11" spans="2:8" ht="11.25">
      <c r="B11" s="119" t="s">
        <v>810</v>
      </c>
      <c r="C11" s="500"/>
      <c r="D11" s="119" t="s">
        <v>557</v>
      </c>
      <c r="E11" s="119"/>
      <c r="F11" s="213">
        <f>VLOOKUP(D11,'EMISSIONS FACTORS'!$B$230:'EMISSIONS FACTORS'!$C$278,2,FALSE)/1000</f>
        <v>0</v>
      </c>
      <c r="G11" s="206"/>
      <c r="H11" s="123">
        <f t="shared" si="0"/>
        <v>0</v>
      </c>
    </row>
    <row r="12" spans="2:10" ht="11.25">
      <c r="B12" s="202" t="s">
        <v>744</v>
      </c>
      <c r="J12" s="16"/>
    </row>
    <row r="13" spans="7:10" ht="11.25">
      <c r="G13" s="77" t="s">
        <v>745</v>
      </c>
      <c r="H13" s="502">
        <v>0</v>
      </c>
      <c r="I13" s="76"/>
      <c r="J13" s="16"/>
    </row>
    <row r="14" spans="2:8" ht="11.25">
      <c r="B14" s="17" t="s">
        <v>79</v>
      </c>
      <c r="C14" s="76"/>
      <c r="G14" s="77" t="s">
        <v>154</v>
      </c>
      <c r="H14" s="117">
        <f>SUM(H5:H11)*(1-H13)</f>
        <v>0</v>
      </c>
    </row>
    <row r="15" spans="1:12" ht="11.25">
      <c r="A15" s="18"/>
      <c r="B15" s="619"/>
      <c r="C15" s="620"/>
      <c r="D15" s="621"/>
      <c r="E15" s="19"/>
      <c r="F15" s="19"/>
      <c r="G15" s="19"/>
      <c r="H15" s="19"/>
      <c r="I15" s="19"/>
      <c r="J15" s="19"/>
      <c r="K15" s="19"/>
      <c r="L15" s="19"/>
    </row>
    <row r="16" spans="2:12" ht="11.25">
      <c r="B16" s="622"/>
      <c r="C16" s="623"/>
      <c r="D16" s="624"/>
      <c r="E16" s="19"/>
      <c r="F16" s="19"/>
      <c r="G16" s="19"/>
      <c r="H16" s="19"/>
      <c r="I16" s="19"/>
      <c r="J16" s="19"/>
      <c r="K16" s="19"/>
      <c r="L16" s="19"/>
    </row>
    <row r="17" spans="2:12" ht="11.25">
      <c r="B17" s="622"/>
      <c r="C17" s="623"/>
      <c r="D17" s="624"/>
      <c r="E17" s="19"/>
      <c r="F17" s="19"/>
      <c r="G17" s="19"/>
      <c r="H17" s="19"/>
      <c r="I17" s="19"/>
      <c r="J17" s="19"/>
      <c r="K17" s="19"/>
      <c r="L17" s="19"/>
    </row>
    <row r="18" spans="2:12" ht="11.25">
      <c r="B18" s="622"/>
      <c r="C18" s="623"/>
      <c r="D18" s="624"/>
      <c r="E18" s="19"/>
      <c r="F18" s="19"/>
      <c r="G18" s="19"/>
      <c r="H18" s="19"/>
      <c r="I18" s="19"/>
      <c r="J18" s="19"/>
      <c r="K18" s="19"/>
      <c r="L18" s="19"/>
    </row>
    <row r="19" spans="2:12" ht="11.25">
      <c r="B19" s="625"/>
      <c r="C19" s="626"/>
      <c r="D19" s="627"/>
      <c r="E19" s="19"/>
      <c r="F19" s="19"/>
      <c r="G19" s="19"/>
      <c r="H19" s="19"/>
      <c r="I19" s="19"/>
      <c r="J19" s="19"/>
      <c r="K19" s="19"/>
      <c r="L19" s="19"/>
    </row>
    <row r="20" ht="11.25"/>
    <row r="21" ht="11.25">
      <c r="B21" s="116" t="s">
        <v>345</v>
      </c>
    </row>
    <row r="22" ht="11.25"/>
    <row r="23" ht="11.25" hidden="1"/>
    <row r="24" ht="11.25" hidden="1"/>
    <row r="25" ht="11.25" hidden="1"/>
  </sheetData>
  <mergeCells count="1">
    <mergeCell ref="B15:D19"/>
  </mergeCells>
  <dataValidations count="1">
    <dataValidation type="list" allowBlank="1" showInputMessage="1" showErrorMessage="1" sqref="D5:D11">
      <formula1>materials</formula1>
    </dataValidation>
  </dataValidations>
  <hyperlinks>
    <hyperlink ref="B2" location="SCREENING!A1" display="Return to Screening sheet"/>
    <hyperlink ref="B21" location="SCREENING!A1" display="Return to Screening sheet"/>
  </hyperlinks>
  <printOptions/>
  <pageMargins left="0.75" right="0.75" top="1" bottom="1" header="0.5" footer="0.5"/>
  <pageSetup fitToHeight="1" fitToWidth="1" horizontalDpi="600" verticalDpi="600" orientation="landscape" paperSize="9" scale="83" r:id="rId2"/>
  <drawing r:id="rId1"/>
</worksheet>
</file>

<file path=xl/worksheets/sheet17.xml><?xml version="1.0" encoding="utf-8"?>
<worksheet xmlns="http://schemas.openxmlformats.org/spreadsheetml/2006/main" xmlns:r="http://schemas.openxmlformats.org/officeDocument/2006/relationships">
  <sheetPr>
    <tabColor indexed="26"/>
    <pageSetUpPr fitToPage="1"/>
  </sheetPr>
  <dimension ref="A1:AE51"/>
  <sheetViews>
    <sheetView showGridLines="0" workbookViewId="0" topLeftCell="A1">
      <selection activeCell="A1" sqref="A1"/>
    </sheetView>
  </sheetViews>
  <sheetFormatPr defaultColWidth="9.140625" defaultRowHeight="12.75" zeroHeight="1"/>
  <cols>
    <col min="1" max="1" width="3.7109375" style="14" customWidth="1"/>
    <col min="2" max="2" width="36.28125" style="15" customWidth="1"/>
    <col min="3" max="3" width="18.7109375" style="15" customWidth="1"/>
    <col min="4" max="4" width="11.140625" style="15" bestFit="1" customWidth="1"/>
    <col min="5" max="5" width="15.421875" style="15" customWidth="1"/>
    <col min="6" max="6" width="14.00390625" style="15" bestFit="1" customWidth="1"/>
    <col min="7" max="7" width="16.421875" style="15" customWidth="1"/>
    <col min="8" max="8" width="16.421875" style="301" customWidth="1"/>
    <col min="9" max="29" width="7.7109375" style="15" customWidth="1"/>
    <col min="30" max="30" width="12.28125" style="15" customWidth="1"/>
    <col min="31" max="31" width="3.8515625" style="15" customWidth="1"/>
    <col min="32" max="53" width="0" style="14" hidden="1" customWidth="1"/>
    <col min="54" max="54" width="2.8515625" style="14" hidden="1" customWidth="1"/>
    <col min="55" max="16384" width="0" style="14" hidden="1" customWidth="1"/>
  </cols>
  <sheetData>
    <row r="1" spans="1:31" s="260" customFormat="1" ht="12.75">
      <c r="A1" s="259"/>
      <c r="B1" s="91" t="s">
        <v>500</v>
      </c>
      <c r="C1" s="200"/>
      <c r="D1" s="200"/>
      <c r="E1" s="201"/>
      <c r="F1" s="201"/>
      <c r="G1" s="201"/>
      <c r="H1" s="510"/>
      <c r="I1" s="201"/>
      <c r="J1" s="201"/>
      <c r="K1" s="201"/>
      <c r="L1" s="201"/>
      <c r="M1" s="201"/>
      <c r="N1" s="201"/>
      <c r="O1" s="201"/>
      <c r="P1" s="201"/>
      <c r="Q1" s="201"/>
      <c r="R1" s="201"/>
      <c r="S1" s="201"/>
      <c r="T1" s="201"/>
      <c r="U1" s="201"/>
      <c r="V1" s="201"/>
      <c r="W1" s="201"/>
      <c r="X1" s="201"/>
      <c r="Y1" s="201"/>
      <c r="Z1" s="201"/>
      <c r="AA1" s="201"/>
      <c r="AB1" s="201"/>
      <c r="AC1" s="201"/>
      <c r="AD1" s="201"/>
      <c r="AE1" s="201"/>
    </row>
    <row r="2" spans="2:31" ht="11.25">
      <c r="B2" s="116" t="s">
        <v>345</v>
      </c>
      <c r="C2" s="14"/>
      <c r="D2" s="16"/>
      <c r="E2" s="16"/>
      <c r="F2" s="16"/>
      <c r="G2" s="16"/>
      <c r="H2" s="511"/>
      <c r="I2" s="16"/>
      <c r="J2" s="16"/>
      <c r="K2" s="16"/>
      <c r="L2" s="16"/>
      <c r="M2" s="16"/>
      <c r="N2" s="16"/>
      <c r="O2" s="16"/>
      <c r="P2" s="16"/>
      <c r="Q2" s="16"/>
      <c r="R2" s="16"/>
      <c r="S2" s="16"/>
      <c r="T2" s="16"/>
      <c r="U2" s="16"/>
      <c r="V2" s="16"/>
      <c r="W2" s="16"/>
      <c r="X2" s="16"/>
      <c r="Y2" s="16"/>
      <c r="Z2" s="16"/>
      <c r="AA2" s="16"/>
      <c r="AB2" s="16"/>
      <c r="AC2" s="16"/>
      <c r="AD2" s="16"/>
      <c r="AE2" s="16"/>
    </row>
    <row r="3" ht="11.25">
      <c r="I3" s="76" t="s">
        <v>851</v>
      </c>
    </row>
    <row r="4" spans="2:30" ht="33.75">
      <c r="B4" s="236" t="s">
        <v>295</v>
      </c>
      <c r="C4" s="236" t="s">
        <v>244</v>
      </c>
      <c r="D4" s="236" t="s">
        <v>802</v>
      </c>
      <c r="E4" s="236" t="s">
        <v>803</v>
      </c>
      <c r="F4" s="236" t="s">
        <v>801</v>
      </c>
      <c r="G4" s="236" t="s">
        <v>800</v>
      </c>
      <c r="H4" s="512"/>
      <c r="I4" s="235">
        <v>2010</v>
      </c>
      <c r="J4" s="235">
        <v>2011</v>
      </c>
      <c r="K4" s="235">
        <v>2012</v>
      </c>
      <c r="L4" s="235">
        <v>2013</v>
      </c>
      <c r="M4" s="235">
        <v>2014</v>
      </c>
      <c r="N4" s="235">
        <v>2015</v>
      </c>
      <c r="O4" s="235">
        <v>2016</v>
      </c>
      <c r="P4" s="235">
        <v>2017</v>
      </c>
      <c r="Q4" s="235">
        <v>2018</v>
      </c>
      <c r="R4" s="235">
        <v>2019</v>
      </c>
      <c r="S4" s="235">
        <v>2020</v>
      </c>
      <c r="T4" s="235">
        <v>2021</v>
      </c>
      <c r="U4" s="235">
        <v>2022</v>
      </c>
      <c r="V4" s="235">
        <v>2023</v>
      </c>
      <c r="W4" s="235">
        <v>2024</v>
      </c>
      <c r="X4" s="235">
        <v>2025</v>
      </c>
      <c r="Y4" s="235">
        <v>2026</v>
      </c>
      <c r="Z4" s="235">
        <v>2027</v>
      </c>
      <c r="AA4" s="235">
        <v>2028</v>
      </c>
      <c r="AB4" s="235">
        <v>2029</v>
      </c>
      <c r="AC4" s="235">
        <v>2030</v>
      </c>
      <c r="AD4" s="230" t="s">
        <v>555</v>
      </c>
    </row>
    <row r="5" spans="2:30" ht="11.25">
      <c r="B5" s="119" t="s">
        <v>804</v>
      </c>
      <c r="C5" s="119" t="s">
        <v>557</v>
      </c>
      <c r="D5" s="119"/>
      <c r="E5" s="261">
        <f>VLOOKUP(C5,'EMISSIONS FACTORS'!$B$230:'EMISSIONS FACTORS'!$C$278,2,FALSE)/1000</f>
        <v>0</v>
      </c>
      <c r="F5" s="206"/>
      <c r="G5" s="123">
        <f>IF(F5="",E5*D5,F5)</f>
        <v>0</v>
      </c>
      <c r="I5" s="251"/>
      <c r="J5" s="251"/>
      <c r="K5" s="251"/>
      <c r="L5" s="251"/>
      <c r="M5" s="251"/>
      <c r="N5" s="251"/>
      <c r="O5" s="251"/>
      <c r="P5" s="251"/>
      <c r="Q5" s="251"/>
      <c r="R5" s="251"/>
      <c r="S5" s="251"/>
      <c r="T5" s="251"/>
      <c r="U5" s="251"/>
      <c r="V5" s="251"/>
      <c r="W5" s="251"/>
      <c r="X5" s="251"/>
      <c r="Y5" s="251"/>
      <c r="Z5" s="251"/>
      <c r="AA5" s="251"/>
      <c r="AB5" s="251"/>
      <c r="AC5" s="513"/>
      <c r="AD5" s="50">
        <f aca="true" t="shared" si="0" ref="AD5:AD11">SUM(I5:AC5)</f>
        <v>0</v>
      </c>
    </row>
    <row r="6" spans="2:30" ht="11.25">
      <c r="B6" s="119" t="s">
        <v>805</v>
      </c>
      <c r="C6" s="119" t="s">
        <v>557</v>
      </c>
      <c r="D6" s="119"/>
      <c r="E6" s="261">
        <f>VLOOKUP(C6,'EMISSIONS FACTORS'!$B$230:'EMISSIONS FACTORS'!$C$278,2,FALSE)/1000</f>
        <v>0</v>
      </c>
      <c r="F6" s="206"/>
      <c r="G6" s="123">
        <f aca="true" t="shared" si="1" ref="G6:G11">IF(F6="",E6*D6,F6)</f>
        <v>0</v>
      </c>
      <c r="I6" s="251"/>
      <c r="J6" s="251"/>
      <c r="K6" s="251"/>
      <c r="L6" s="251"/>
      <c r="M6" s="251"/>
      <c r="N6" s="251"/>
      <c r="O6" s="251"/>
      <c r="P6" s="251"/>
      <c r="Q6" s="251"/>
      <c r="R6" s="251"/>
      <c r="S6" s="251"/>
      <c r="T6" s="251"/>
      <c r="U6" s="251"/>
      <c r="V6" s="251"/>
      <c r="W6" s="251"/>
      <c r="X6" s="251"/>
      <c r="Y6" s="251"/>
      <c r="Z6" s="251"/>
      <c r="AA6" s="251"/>
      <c r="AB6" s="251"/>
      <c r="AC6" s="513"/>
      <c r="AD6" s="50">
        <f t="shared" si="0"/>
        <v>0</v>
      </c>
    </row>
    <row r="7" spans="2:30" ht="11.25">
      <c r="B7" s="119" t="s">
        <v>806</v>
      </c>
      <c r="C7" s="119" t="s">
        <v>557</v>
      </c>
      <c r="D7" s="119"/>
      <c r="E7" s="261">
        <f>VLOOKUP(C7,'EMISSIONS FACTORS'!$B$230:'EMISSIONS FACTORS'!$C$278,2,FALSE)/1000</f>
        <v>0</v>
      </c>
      <c r="F7" s="206"/>
      <c r="G7" s="123">
        <f t="shared" si="1"/>
        <v>0</v>
      </c>
      <c r="I7" s="251"/>
      <c r="J7" s="251"/>
      <c r="K7" s="251"/>
      <c r="L7" s="251"/>
      <c r="M7" s="251"/>
      <c r="N7" s="251"/>
      <c r="O7" s="251"/>
      <c r="P7" s="251"/>
      <c r="Q7" s="251"/>
      <c r="R7" s="251"/>
      <c r="S7" s="251"/>
      <c r="T7" s="251"/>
      <c r="U7" s="251"/>
      <c r="V7" s="251"/>
      <c r="W7" s="251"/>
      <c r="X7" s="251"/>
      <c r="Y7" s="251"/>
      <c r="Z7" s="251"/>
      <c r="AA7" s="251"/>
      <c r="AB7" s="251"/>
      <c r="AC7" s="513"/>
      <c r="AD7" s="50">
        <f t="shared" si="0"/>
        <v>0</v>
      </c>
    </row>
    <row r="8" spans="2:30" ht="11.25">
      <c r="B8" s="119" t="s">
        <v>807</v>
      </c>
      <c r="C8" s="119" t="s">
        <v>557</v>
      </c>
      <c r="D8" s="119"/>
      <c r="E8" s="261">
        <f>VLOOKUP(C8,'EMISSIONS FACTORS'!$B$230:'EMISSIONS FACTORS'!$C$278,2,FALSE)/1000</f>
        <v>0</v>
      </c>
      <c r="F8" s="206"/>
      <c r="G8" s="123">
        <f t="shared" si="1"/>
        <v>0</v>
      </c>
      <c r="I8" s="251"/>
      <c r="J8" s="251"/>
      <c r="K8" s="251"/>
      <c r="L8" s="251"/>
      <c r="M8" s="251"/>
      <c r="N8" s="251"/>
      <c r="O8" s="251"/>
      <c r="P8" s="251"/>
      <c r="Q8" s="251"/>
      <c r="R8" s="251"/>
      <c r="S8" s="251"/>
      <c r="T8" s="251"/>
      <c r="U8" s="251"/>
      <c r="V8" s="251"/>
      <c r="W8" s="251"/>
      <c r="X8" s="251"/>
      <c r="Y8" s="251"/>
      <c r="Z8" s="251"/>
      <c r="AA8" s="251"/>
      <c r="AB8" s="251"/>
      <c r="AC8" s="513"/>
      <c r="AD8" s="50">
        <f t="shared" si="0"/>
        <v>0</v>
      </c>
    </row>
    <row r="9" spans="2:30" ht="11.25">
      <c r="B9" s="119" t="s">
        <v>808</v>
      </c>
      <c r="C9" s="119" t="s">
        <v>557</v>
      </c>
      <c r="D9" s="119"/>
      <c r="E9" s="261">
        <f>VLOOKUP(C9,'EMISSIONS FACTORS'!$B$230:'EMISSIONS FACTORS'!$C$278,2,FALSE)/1000</f>
        <v>0</v>
      </c>
      <c r="F9" s="206"/>
      <c r="G9" s="123">
        <f t="shared" si="1"/>
        <v>0</v>
      </c>
      <c r="I9" s="251"/>
      <c r="J9" s="251"/>
      <c r="K9" s="251"/>
      <c r="L9" s="251"/>
      <c r="M9" s="251"/>
      <c r="N9" s="251"/>
      <c r="O9" s="251"/>
      <c r="P9" s="251"/>
      <c r="Q9" s="251"/>
      <c r="R9" s="251"/>
      <c r="S9" s="251"/>
      <c r="T9" s="251"/>
      <c r="U9" s="251"/>
      <c r="V9" s="251"/>
      <c r="W9" s="251"/>
      <c r="X9" s="251"/>
      <c r="Y9" s="251"/>
      <c r="Z9" s="251"/>
      <c r="AA9" s="251"/>
      <c r="AB9" s="251"/>
      <c r="AC9" s="513"/>
      <c r="AD9" s="50">
        <f t="shared" si="0"/>
        <v>0</v>
      </c>
    </row>
    <row r="10" spans="2:30" ht="11.25">
      <c r="B10" s="119" t="s">
        <v>809</v>
      </c>
      <c r="C10" s="119" t="s">
        <v>557</v>
      </c>
      <c r="D10" s="119"/>
      <c r="E10" s="261">
        <f>VLOOKUP(C10,'EMISSIONS FACTORS'!$B$230:'EMISSIONS FACTORS'!$C$278,2,FALSE)/1000</f>
        <v>0</v>
      </c>
      <c r="F10" s="206"/>
      <c r="G10" s="123">
        <f t="shared" si="1"/>
        <v>0</v>
      </c>
      <c r="I10" s="251"/>
      <c r="J10" s="251"/>
      <c r="K10" s="251"/>
      <c r="L10" s="251"/>
      <c r="M10" s="251"/>
      <c r="N10" s="251"/>
      <c r="O10" s="251"/>
      <c r="P10" s="251"/>
      <c r="Q10" s="251"/>
      <c r="R10" s="251"/>
      <c r="S10" s="251"/>
      <c r="T10" s="251"/>
      <c r="U10" s="251"/>
      <c r="V10" s="251"/>
      <c r="W10" s="251"/>
      <c r="X10" s="251"/>
      <c r="Y10" s="251"/>
      <c r="Z10" s="251"/>
      <c r="AA10" s="251"/>
      <c r="AB10" s="251"/>
      <c r="AC10" s="513"/>
      <c r="AD10" s="50">
        <f t="shared" si="0"/>
        <v>0</v>
      </c>
    </row>
    <row r="11" spans="2:30" ht="11.25">
      <c r="B11" s="119" t="s">
        <v>810</v>
      </c>
      <c r="C11" s="119" t="s">
        <v>557</v>
      </c>
      <c r="D11" s="119"/>
      <c r="E11" s="261">
        <f>VLOOKUP(C11,'EMISSIONS FACTORS'!$B$230:'EMISSIONS FACTORS'!$C$278,2,FALSE)/1000</f>
        <v>0</v>
      </c>
      <c r="F11" s="206"/>
      <c r="G11" s="123">
        <f t="shared" si="1"/>
        <v>0</v>
      </c>
      <c r="I11" s="251"/>
      <c r="J11" s="251"/>
      <c r="K11" s="251"/>
      <c r="L11" s="251"/>
      <c r="M11" s="251"/>
      <c r="N11" s="251"/>
      <c r="O11" s="251"/>
      <c r="P11" s="251"/>
      <c r="Q11" s="251"/>
      <c r="R11" s="251"/>
      <c r="S11" s="251"/>
      <c r="T11" s="251"/>
      <c r="U11" s="251"/>
      <c r="V11" s="251"/>
      <c r="W11" s="251"/>
      <c r="X11" s="251"/>
      <c r="Y11" s="251"/>
      <c r="Z11" s="251"/>
      <c r="AA11" s="251"/>
      <c r="AB11" s="251"/>
      <c r="AC11" s="513"/>
      <c r="AD11" s="50">
        <f t="shared" si="0"/>
        <v>0</v>
      </c>
    </row>
    <row r="12" spans="2:30" ht="11.25">
      <c r="B12" s="14"/>
      <c r="C12" s="14"/>
      <c r="D12" s="14"/>
      <c r="E12" s="14"/>
      <c r="F12" s="14"/>
      <c r="H12" s="438" t="s">
        <v>555</v>
      </c>
      <c r="I12" s="442">
        <f aca="true" t="shared" si="2" ref="I12:AD12">SUM(I5:I11)</f>
        <v>0</v>
      </c>
      <c r="J12" s="441">
        <f t="shared" si="2"/>
        <v>0</v>
      </c>
      <c r="K12" s="441">
        <f t="shared" si="2"/>
        <v>0</v>
      </c>
      <c r="L12" s="441">
        <f t="shared" si="2"/>
        <v>0</v>
      </c>
      <c r="M12" s="441">
        <f t="shared" si="2"/>
        <v>0</v>
      </c>
      <c r="N12" s="441">
        <f t="shared" si="2"/>
        <v>0</v>
      </c>
      <c r="O12" s="441">
        <f t="shared" si="2"/>
        <v>0</v>
      </c>
      <c r="P12" s="441">
        <f t="shared" si="2"/>
        <v>0</v>
      </c>
      <c r="Q12" s="441">
        <f t="shared" si="2"/>
        <v>0</v>
      </c>
      <c r="R12" s="441">
        <f t="shared" si="2"/>
        <v>0</v>
      </c>
      <c r="S12" s="441">
        <f t="shared" si="2"/>
        <v>0</v>
      </c>
      <c r="T12" s="441">
        <f t="shared" si="2"/>
        <v>0</v>
      </c>
      <c r="U12" s="441">
        <f t="shared" si="2"/>
        <v>0</v>
      </c>
      <c r="V12" s="441">
        <f t="shared" si="2"/>
        <v>0</v>
      </c>
      <c r="W12" s="441">
        <f t="shared" si="2"/>
        <v>0</v>
      </c>
      <c r="X12" s="441">
        <f t="shared" si="2"/>
        <v>0</v>
      </c>
      <c r="Y12" s="441">
        <f t="shared" si="2"/>
        <v>0</v>
      </c>
      <c r="Z12" s="441">
        <f t="shared" si="2"/>
        <v>0</v>
      </c>
      <c r="AA12" s="441">
        <f t="shared" si="2"/>
        <v>0</v>
      </c>
      <c r="AB12" s="441">
        <f t="shared" si="2"/>
        <v>0</v>
      </c>
      <c r="AC12" s="441">
        <f t="shared" si="2"/>
        <v>0</v>
      </c>
      <c r="AD12" s="441">
        <f t="shared" si="2"/>
        <v>0</v>
      </c>
    </row>
    <row r="13" spans="2:31" ht="11.25">
      <c r="B13" s="503" t="s">
        <v>745</v>
      </c>
      <c r="C13" s="504">
        <v>0</v>
      </c>
      <c r="D13" s="14"/>
      <c r="E13" s="14"/>
      <c r="F13" s="19"/>
      <c r="G13" s="228"/>
      <c r="H13" s="508"/>
      <c r="I13" s="14"/>
      <c r="J13" s="14"/>
      <c r="K13" s="14"/>
      <c r="L13" s="14"/>
      <c r="M13" s="14"/>
      <c r="N13" s="14"/>
      <c r="O13" s="14"/>
      <c r="P13" s="14"/>
      <c r="Q13" s="14"/>
      <c r="R13" s="14"/>
      <c r="S13" s="14"/>
      <c r="T13" s="14"/>
      <c r="U13" s="14"/>
      <c r="V13" s="14"/>
      <c r="W13" s="14"/>
      <c r="X13" s="14"/>
      <c r="Y13" s="14"/>
      <c r="Z13" s="14"/>
      <c r="AA13" s="14"/>
      <c r="AB13" s="14"/>
      <c r="AC13" s="14"/>
      <c r="AD13" s="14"/>
      <c r="AE13" s="14"/>
    </row>
    <row r="14" spans="2:31" ht="11.25">
      <c r="B14" s="14"/>
      <c r="C14" s="14"/>
      <c r="D14" s="14"/>
      <c r="E14" s="14"/>
      <c r="F14" s="19"/>
      <c r="G14" s="228"/>
      <c r="H14" s="508"/>
      <c r="I14" s="256" t="s">
        <v>714</v>
      </c>
      <c r="J14" s="14"/>
      <c r="K14" s="14"/>
      <c r="L14" s="14"/>
      <c r="M14" s="14"/>
      <c r="N14" s="14"/>
      <c r="O14" s="14"/>
      <c r="P14" s="14"/>
      <c r="Q14" s="14"/>
      <c r="R14" s="14"/>
      <c r="S14" s="14"/>
      <c r="T14" s="14"/>
      <c r="U14" s="14"/>
      <c r="V14" s="14"/>
      <c r="W14" s="14"/>
      <c r="X14" s="14"/>
      <c r="Y14" s="14"/>
      <c r="Z14" s="14"/>
      <c r="AA14" s="14"/>
      <c r="AB14" s="14"/>
      <c r="AC14" s="14"/>
      <c r="AD14" s="14"/>
      <c r="AE14" s="14"/>
    </row>
    <row r="15" spans="2:31" ht="11.25">
      <c r="B15" s="76" t="s">
        <v>79</v>
      </c>
      <c r="C15" s="14"/>
      <c r="D15" s="14"/>
      <c r="E15" s="14"/>
      <c r="F15" s="14"/>
      <c r="H15" s="236" t="s">
        <v>295</v>
      </c>
      <c r="I15" s="234">
        <v>2010</v>
      </c>
      <c r="J15" s="235">
        <v>2011</v>
      </c>
      <c r="K15" s="235">
        <v>2012</v>
      </c>
      <c r="L15" s="235">
        <v>2013</v>
      </c>
      <c r="M15" s="235">
        <v>2014</v>
      </c>
      <c r="N15" s="235">
        <v>2015</v>
      </c>
      <c r="O15" s="235">
        <v>2016</v>
      </c>
      <c r="P15" s="235">
        <v>2017</v>
      </c>
      <c r="Q15" s="235">
        <v>2018</v>
      </c>
      <c r="R15" s="235">
        <v>2019</v>
      </c>
      <c r="S15" s="235">
        <v>2020</v>
      </c>
      <c r="T15" s="235">
        <v>2021</v>
      </c>
      <c r="U15" s="235">
        <v>2022</v>
      </c>
      <c r="V15" s="235">
        <v>2023</v>
      </c>
      <c r="W15" s="235">
        <v>2024</v>
      </c>
      <c r="X15" s="235">
        <v>2025</v>
      </c>
      <c r="Y15" s="235">
        <v>2026</v>
      </c>
      <c r="Z15" s="235">
        <v>2027</v>
      </c>
      <c r="AA15" s="235">
        <v>2028</v>
      </c>
      <c r="AB15" s="235">
        <v>2029</v>
      </c>
      <c r="AC15" s="235">
        <v>2030</v>
      </c>
      <c r="AD15" s="253" t="s">
        <v>555</v>
      </c>
      <c r="AE15" s="14"/>
    </row>
    <row r="16" spans="2:31" ht="11.25">
      <c r="B16" s="619"/>
      <c r="C16" s="621"/>
      <c r="D16" s="14"/>
      <c r="E16" s="14"/>
      <c r="F16" s="14"/>
      <c r="H16" s="119" t="str">
        <f aca="true" t="shared" si="3" ref="H16:H22">B5</f>
        <v>Item 1 - material 1</v>
      </c>
      <c r="I16" s="514">
        <f aca="true" t="shared" si="4" ref="I16:AC16">I5*$G5*(1-$C$13)</f>
        <v>0</v>
      </c>
      <c r="J16" s="514">
        <f t="shared" si="4"/>
        <v>0</v>
      </c>
      <c r="K16" s="514">
        <f t="shared" si="4"/>
        <v>0</v>
      </c>
      <c r="L16" s="514">
        <f t="shared" si="4"/>
        <v>0</v>
      </c>
      <c r="M16" s="514">
        <f t="shared" si="4"/>
        <v>0</v>
      </c>
      <c r="N16" s="514">
        <f t="shared" si="4"/>
        <v>0</v>
      </c>
      <c r="O16" s="514">
        <f t="shared" si="4"/>
        <v>0</v>
      </c>
      <c r="P16" s="514">
        <f t="shared" si="4"/>
        <v>0</v>
      </c>
      <c r="Q16" s="514">
        <f t="shared" si="4"/>
        <v>0</v>
      </c>
      <c r="R16" s="514">
        <f t="shared" si="4"/>
        <v>0</v>
      </c>
      <c r="S16" s="514">
        <f t="shared" si="4"/>
        <v>0</v>
      </c>
      <c r="T16" s="514">
        <f t="shared" si="4"/>
        <v>0</v>
      </c>
      <c r="U16" s="514">
        <f t="shared" si="4"/>
        <v>0</v>
      </c>
      <c r="V16" s="514">
        <f t="shared" si="4"/>
        <v>0</v>
      </c>
      <c r="W16" s="514">
        <f t="shared" si="4"/>
        <v>0</v>
      </c>
      <c r="X16" s="514">
        <f t="shared" si="4"/>
        <v>0</v>
      </c>
      <c r="Y16" s="514">
        <f t="shared" si="4"/>
        <v>0</v>
      </c>
      <c r="Z16" s="514">
        <f t="shared" si="4"/>
        <v>0</v>
      </c>
      <c r="AA16" s="514">
        <f t="shared" si="4"/>
        <v>0</v>
      </c>
      <c r="AB16" s="514">
        <f t="shared" si="4"/>
        <v>0</v>
      </c>
      <c r="AC16" s="514">
        <f t="shared" si="4"/>
        <v>0</v>
      </c>
      <c r="AD16" s="439">
        <f aca="true" t="shared" si="5" ref="AD16:AD22">SUM(I16:AC16)</f>
        <v>0</v>
      </c>
      <c r="AE16" s="14"/>
    </row>
    <row r="17" spans="2:31" ht="11.25">
      <c r="B17" s="622"/>
      <c r="C17" s="624"/>
      <c r="D17" s="14"/>
      <c r="E17" s="14"/>
      <c r="F17" s="14"/>
      <c r="H17" s="119" t="str">
        <f t="shared" si="3"/>
        <v>Item 1 - material 2</v>
      </c>
      <c r="I17" s="514">
        <f aca="true" t="shared" si="6" ref="I17:AC17">I6*$G6*(1-$C$13)</f>
        <v>0</v>
      </c>
      <c r="J17" s="514">
        <f t="shared" si="6"/>
        <v>0</v>
      </c>
      <c r="K17" s="514">
        <f t="shared" si="6"/>
        <v>0</v>
      </c>
      <c r="L17" s="514">
        <f t="shared" si="6"/>
        <v>0</v>
      </c>
      <c r="M17" s="514">
        <f t="shared" si="6"/>
        <v>0</v>
      </c>
      <c r="N17" s="514">
        <f t="shared" si="6"/>
        <v>0</v>
      </c>
      <c r="O17" s="514">
        <f t="shared" si="6"/>
        <v>0</v>
      </c>
      <c r="P17" s="514">
        <f t="shared" si="6"/>
        <v>0</v>
      </c>
      <c r="Q17" s="514">
        <f t="shared" si="6"/>
        <v>0</v>
      </c>
      <c r="R17" s="514">
        <f t="shared" si="6"/>
        <v>0</v>
      </c>
      <c r="S17" s="514">
        <f t="shared" si="6"/>
        <v>0</v>
      </c>
      <c r="T17" s="514">
        <f t="shared" si="6"/>
        <v>0</v>
      </c>
      <c r="U17" s="514">
        <f t="shared" si="6"/>
        <v>0</v>
      </c>
      <c r="V17" s="514">
        <f t="shared" si="6"/>
        <v>0</v>
      </c>
      <c r="W17" s="514">
        <f t="shared" si="6"/>
        <v>0</v>
      </c>
      <c r="X17" s="514">
        <f t="shared" si="6"/>
        <v>0</v>
      </c>
      <c r="Y17" s="514">
        <f t="shared" si="6"/>
        <v>0</v>
      </c>
      <c r="Z17" s="514">
        <f t="shared" si="6"/>
        <v>0</v>
      </c>
      <c r="AA17" s="514">
        <f t="shared" si="6"/>
        <v>0</v>
      </c>
      <c r="AB17" s="514">
        <f t="shared" si="6"/>
        <v>0</v>
      </c>
      <c r="AC17" s="514">
        <f t="shared" si="6"/>
        <v>0</v>
      </c>
      <c r="AD17" s="439">
        <f t="shared" si="5"/>
        <v>0</v>
      </c>
      <c r="AE17" s="14"/>
    </row>
    <row r="18" spans="2:31" ht="11.25">
      <c r="B18" s="622"/>
      <c r="C18" s="624"/>
      <c r="D18" s="14"/>
      <c r="E18" s="14"/>
      <c r="F18" s="14"/>
      <c r="H18" s="119" t="str">
        <f t="shared" si="3"/>
        <v>Item 1 - material 3</v>
      </c>
      <c r="I18" s="514">
        <f aca="true" t="shared" si="7" ref="I18:AC18">I7*$G7*(1-$C$13)</f>
        <v>0</v>
      </c>
      <c r="J18" s="514">
        <f t="shared" si="7"/>
        <v>0</v>
      </c>
      <c r="K18" s="514">
        <f t="shared" si="7"/>
        <v>0</v>
      </c>
      <c r="L18" s="514">
        <f t="shared" si="7"/>
        <v>0</v>
      </c>
      <c r="M18" s="514">
        <f t="shared" si="7"/>
        <v>0</v>
      </c>
      <c r="N18" s="514">
        <f t="shared" si="7"/>
        <v>0</v>
      </c>
      <c r="O18" s="514">
        <f t="shared" si="7"/>
        <v>0</v>
      </c>
      <c r="P18" s="514">
        <f t="shared" si="7"/>
        <v>0</v>
      </c>
      <c r="Q18" s="514">
        <f t="shared" si="7"/>
        <v>0</v>
      </c>
      <c r="R18" s="514">
        <f t="shared" si="7"/>
        <v>0</v>
      </c>
      <c r="S18" s="514">
        <f t="shared" si="7"/>
        <v>0</v>
      </c>
      <c r="T18" s="514">
        <f t="shared" si="7"/>
        <v>0</v>
      </c>
      <c r="U18" s="514">
        <f t="shared" si="7"/>
        <v>0</v>
      </c>
      <c r="V18" s="514">
        <f t="shared" si="7"/>
        <v>0</v>
      </c>
      <c r="W18" s="514">
        <f t="shared" si="7"/>
        <v>0</v>
      </c>
      <c r="X18" s="514">
        <f t="shared" si="7"/>
        <v>0</v>
      </c>
      <c r="Y18" s="514">
        <f t="shared" si="7"/>
        <v>0</v>
      </c>
      <c r="Z18" s="514">
        <f t="shared" si="7"/>
        <v>0</v>
      </c>
      <c r="AA18" s="514">
        <f t="shared" si="7"/>
        <v>0</v>
      </c>
      <c r="AB18" s="514">
        <f t="shared" si="7"/>
        <v>0</v>
      </c>
      <c r="AC18" s="514">
        <f t="shared" si="7"/>
        <v>0</v>
      </c>
      <c r="AD18" s="439">
        <f t="shared" si="5"/>
        <v>0</v>
      </c>
      <c r="AE18" s="14"/>
    </row>
    <row r="19" spans="2:31" ht="11.25">
      <c r="B19" s="622"/>
      <c r="C19" s="624"/>
      <c r="D19" s="14"/>
      <c r="E19" s="14"/>
      <c r="F19" s="14"/>
      <c r="H19" s="119" t="str">
        <f t="shared" si="3"/>
        <v>Item 2 - material 1</v>
      </c>
      <c r="I19" s="514">
        <f aca="true" t="shared" si="8" ref="I19:AC19">I8*$G8*(1-$C$13)</f>
        <v>0</v>
      </c>
      <c r="J19" s="514">
        <f t="shared" si="8"/>
        <v>0</v>
      </c>
      <c r="K19" s="514">
        <f t="shared" si="8"/>
        <v>0</v>
      </c>
      <c r="L19" s="514">
        <f t="shared" si="8"/>
        <v>0</v>
      </c>
      <c r="M19" s="514">
        <f t="shared" si="8"/>
        <v>0</v>
      </c>
      <c r="N19" s="514">
        <f t="shared" si="8"/>
        <v>0</v>
      </c>
      <c r="O19" s="514">
        <f t="shared" si="8"/>
        <v>0</v>
      </c>
      <c r="P19" s="514">
        <f t="shared" si="8"/>
        <v>0</v>
      </c>
      <c r="Q19" s="514">
        <f t="shared" si="8"/>
        <v>0</v>
      </c>
      <c r="R19" s="514">
        <f t="shared" si="8"/>
        <v>0</v>
      </c>
      <c r="S19" s="514">
        <f t="shared" si="8"/>
        <v>0</v>
      </c>
      <c r="T19" s="514">
        <f t="shared" si="8"/>
        <v>0</v>
      </c>
      <c r="U19" s="514">
        <f t="shared" si="8"/>
        <v>0</v>
      </c>
      <c r="V19" s="514">
        <f t="shared" si="8"/>
        <v>0</v>
      </c>
      <c r="W19" s="514">
        <f t="shared" si="8"/>
        <v>0</v>
      </c>
      <c r="X19" s="514">
        <f t="shared" si="8"/>
        <v>0</v>
      </c>
      <c r="Y19" s="514">
        <f t="shared" si="8"/>
        <v>0</v>
      </c>
      <c r="Z19" s="514">
        <f t="shared" si="8"/>
        <v>0</v>
      </c>
      <c r="AA19" s="514">
        <f t="shared" si="8"/>
        <v>0</v>
      </c>
      <c r="AB19" s="514">
        <f t="shared" si="8"/>
        <v>0</v>
      </c>
      <c r="AC19" s="514">
        <f t="shared" si="8"/>
        <v>0</v>
      </c>
      <c r="AD19" s="439">
        <f t="shared" si="5"/>
        <v>0</v>
      </c>
      <c r="AE19" s="14"/>
    </row>
    <row r="20" spans="2:31" ht="11.25">
      <c r="B20" s="622"/>
      <c r="C20" s="624"/>
      <c r="D20" s="14"/>
      <c r="E20" s="14"/>
      <c r="F20" s="14"/>
      <c r="H20" s="119" t="str">
        <f t="shared" si="3"/>
        <v>Item 2 - material 2</v>
      </c>
      <c r="I20" s="514">
        <f aca="true" t="shared" si="9" ref="I20:AC20">I9*$G9*(1-$C$13)</f>
        <v>0</v>
      </c>
      <c r="J20" s="514">
        <f t="shared" si="9"/>
        <v>0</v>
      </c>
      <c r="K20" s="514">
        <f t="shared" si="9"/>
        <v>0</v>
      </c>
      <c r="L20" s="514">
        <f t="shared" si="9"/>
        <v>0</v>
      </c>
      <c r="M20" s="514">
        <f t="shared" si="9"/>
        <v>0</v>
      </c>
      <c r="N20" s="514">
        <f t="shared" si="9"/>
        <v>0</v>
      </c>
      <c r="O20" s="514">
        <f t="shared" si="9"/>
        <v>0</v>
      </c>
      <c r="P20" s="514">
        <f t="shared" si="9"/>
        <v>0</v>
      </c>
      <c r="Q20" s="514">
        <f t="shared" si="9"/>
        <v>0</v>
      </c>
      <c r="R20" s="514">
        <f t="shared" si="9"/>
        <v>0</v>
      </c>
      <c r="S20" s="514">
        <f t="shared" si="9"/>
        <v>0</v>
      </c>
      <c r="T20" s="514">
        <f t="shared" si="9"/>
        <v>0</v>
      </c>
      <c r="U20" s="514">
        <f t="shared" si="9"/>
        <v>0</v>
      </c>
      <c r="V20" s="514">
        <f t="shared" si="9"/>
        <v>0</v>
      </c>
      <c r="W20" s="514">
        <f t="shared" si="9"/>
        <v>0</v>
      </c>
      <c r="X20" s="514">
        <f t="shared" si="9"/>
        <v>0</v>
      </c>
      <c r="Y20" s="514">
        <f t="shared" si="9"/>
        <v>0</v>
      </c>
      <c r="Z20" s="514">
        <f t="shared" si="9"/>
        <v>0</v>
      </c>
      <c r="AA20" s="514">
        <f t="shared" si="9"/>
        <v>0</v>
      </c>
      <c r="AB20" s="514">
        <f t="shared" si="9"/>
        <v>0</v>
      </c>
      <c r="AC20" s="514">
        <f t="shared" si="9"/>
        <v>0</v>
      </c>
      <c r="AD20" s="439">
        <f t="shared" si="5"/>
        <v>0</v>
      </c>
      <c r="AE20" s="14"/>
    </row>
    <row r="21" spans="2:31" ht="11.25">
      <c r="B21" s="622"/>
      <c r="C21" s="624"/>
      <c r="D21" s="14"/>
      <c r="E21" s="14"/>
      <c r="F21" s="14"/>
      <c r="H21" s="119" t="str">
        <f t="shared" si="3"/>
        <v>Item 3</v>
      </c>
      <c r="I21" s="514">
        <f aca="true" t="shared" si="10" ref="I21:AC21">I10*$G10*(1-$C$13)</f>
        <v>0</v>
      </c>
      <c r="J21" s="514">
        <f t="shared" si="10"/>
        <v>0</v>
      </c>
      <c r="K21" s="514">
        <f t="shared" si="10"/>
        <v>0</v>
      </c>
      <c r="L21" s="514">
        <f t="shared" si="10"/>
        <v>0</v>
      </c>
      <c r="M21" s="514">
        <f t="shared" si="10"/>
        <v>0</v>
      </c>
      <c r="N21" s="514">
        <f t="shared" si="10"/>
        <v>0</v>
      </c>
      <c r="O21" s="514">
        <f t="shared" si="10"/>
        <v>0</v>
      </c>
      <c r="P21" s="514">
        <f t="shared" si="10"/>
        <v>0</v>
      </c>
      <c r="Q21" s="514">
        <f t="shared" si="10"/>
        <v>0</v>
      </c>
      <c r="R21" s="514">
        <f t="shared" si="10"/>
        <v>0</v>
      </c>
      <c r="S21" s="514">
        <f t="shared" si="10"/>
        <v>0</v>
      </c>
      <c r="T21" s="514">
        <f t="shared" si="10"/>
        <v>0</v>
      </c>
      <c r="U21" s="514">
        <f t="shared" si="10"/>
        <v>0</v>
      </c>
      <c r="V21" s="514">
        <f t="shared" si="10"/>
        <v>0</v>
      </c>
      <c r="W21" s="514">
        <f t="shared" si="10"/>
        <v>0</v>
      </c>
      <c r="X21" s="514">
        <f t="shared" si="10"/>
        <v>0</v>
      </c>
      <c r="Y21" s="514">
        <f t="shared" si="10"/>
        <v>0</v>
      </c>
      <c r="Z21" s="514">
        <f t="shared" si="10"/>
        <v>0</v>
      </c>
      <c r="AA21" s="514">
        <f t="shared" si="10"/>
        <v>0</v>
      </c>
      <c r="AB21" s="514">
        <f t="shared" si="10"/>
        <v>0</v>
      </c>
      <c r="AC21" s="514">
        <f t="shared" si="10"/>
        <v>0</v>
      </c>
      <c r="AD21" s="439">
        <f t="shared" si="5"/>
        <v>0</v>
      </c>
      <c r="AE21" s="14"/>
    </row>
    <row r="22" spans="2:31" ht="11.25">
      <c r="B22" s="622"/>
      <c r="C22" s="624"/>
      <c r="D22" s="14"/>
      <c r="E22" s="14"/>
      <c r="F22" s="14"/>
      <c r="H22" s="119" t="str">
        <f t="shared" si="3"/>
        <v>Item 4</v>
      </c>
      <c r="I22" s="514">
        <f aca="true" t="shared" si="11" ref="I22:AC22">I11*$G11*(1-$C$13)</f>
        <v>0</v>
      </c>
      <c r="J22" s="514">
        <f t="shared" si="11"/>
        <v>0</v>
      </c>
      <c r="K22" s="514">
        <f t="shared" si="11"/>
        <v>0</v>
      </c>
      <c r="L22" s="514">
        <f t="shared" si="11"/>
        <v>0</v>
      </c>
      <c r="M22" s="514">
        <f t="shared" si="11"/>
        <v>0</v>
      </c>
      <c r="N22" s="514">
        <f t="shared" si="11"/>
        <v>0</v>
      </c>
      <c r="O22" s="514">
        <f t="shared" si="11"/>
        <v>0</v>
      </c>
      <c r="P22" s="514">
        <f t="shared" si="11"/>
        <v>0</v>
      </c>
      <c r="Q22" s="514">
        <f t="shared" si="11"/>
        <v>0</v>
      </c>
      <c r="R22" s="514">
        <f t="shared" si="11"/>
        <v>0</v>
      </c>
      <c r="S22" s="514">
        <f t="shared" si="11"/>
        <v>0</v>
      </c>
      <c r="T22" s="514">
        <f t="shared" si="11"/>
        <v>0</v>
      </c>
      <c r="U22" s="514">
        <f t="shared" si="11"/>
        <v>0</v>
      </c>
      <c r="V22" s="514">
        <f t="shared" si="11"/>
        <v>0</v>
      </c>
      <c r="W22" s="514">
        <f t="shared" si="11"/>
        <v>0</v>
      </c>
      <c r="X22" s="514">
        <f t="shared" si="11"/>
        <v>0</v>
      </c>
      <c r="Y22" s="514">
        <f t="shared" si="11"/>
        <v>0</v>
      </c>
      <c r="Z22" s="514">
        <f t="shared" si="11"/>
        <v>0</v>
      </c>
      <c r="AA22" s="514">
        <f t="shared" si="11"/>
        <v>0</v>
      </c>
      <c r="AB22" s="514">
        <f t="shared" si="11"/>
        <v>0</v>
      </c>
      <c r="AC22" s="514">
        <f t="shared" si="11"/>
        <v>0</v>
      </c>
      <c r="AD22" s="439">
        <f t="shared" si="5"/>
        <v>0</v>
      </c>
      <c r="AE22" s="14"/>
    </row>
    <row r="23" spans="2:31" ht="11.25">
      <c r="B23" s="625"/>
      <c r="C23" s="627"/>
      <c r="D23" s="14"/>
      <c r="E23" s="14"/>
      <c r="F23" s="14"/>
      <c r="H23" s="438" t="s">
        <v>555</v>
      </c>
      <c r="I23" s="50">
        <f aca="true" t="shared" si="12" ref="I23:AD23">SUM(I16:I22)</f>
        <v>0</v>
      </c>
      <c r="J23" s="440">
        <f t="shared" si="12"/>
        <v>0</v>
      </c>
      <c r="K23" s="440">
        <f t="shared" si="12"/>
        <v>0</v>
      </c>
      <c r="L23" s="440">
        <f t="shared" si="12"/>
        <v>0</v>
      </c>
      <c r="M23" s="440">
        <f t="shared" si="12"/>
        <v>0</v>
      </c>
      <c r="N23" s="440">
        <f t="shared" si="12"/>
        <v>0</v>
      </c>
      <c r="O23" s="440">
        <f t="shared" si="12"/>
        <v>0</v>
      </c>
      <c r="P23" s="440">
        <f t="shared" si="12"/>
        <v>0</v>
      </c>
      <c r="Q23" s="440">
        <f t="shared" si="12"/>
        <v>0</v>
      </c>
      <c r="R23" s="440">
        <f t="shared" si="12"/>
        <v>0</v>
      </c>
      <c r="S23" s="440">
        <f t="shared" si="12"/>
        <v>0</v>
      </c>
      <c r="T23" s="440">
        <f t="shared" si="12"/>
        <v>0</v>
      </c>
      <c r="U23" s="440">
        <f t="shared" si="12"/>
        <v>0</v>
      </c>
      <c r="V23" s="440">
        <f t="shared" si="12"/>
        <v>0</v>
      </c>
      <c r="W23" s="440">
        <f t="shared" si="12"/>
        <v>0</v>
      </c>
      <c r="X23" s="440">
        <f t="shared" si="12"/>
        <v>0</v>
      </c>
      <c r="Y23" s="440">
        <f t="shared" si="12"/>
        <v>0</v>
      </c>
      <c r="Z23" s="440">
        <f t="shared" si="12"/>
        <v>0</v>
      </c>
      <c r="AA23" s="440">
        <f t="shared" si="12"/>
        <v>0</v>
      </c>
      <c r="AB23" s="440">
        <f t="shared" si="12"/>
        <v>0</v>
      </c>
      <c r="AC23" s="440">
        <f t="shared" si="12"/>
        <v>0</v>
      </c>
      <c r="AD23" s="440">
        <f t="shared" si="12"/>
        <v>0</v>
      </c>
      <c r="AE23" s="14"/>
    </row>
    <row r="24" spans="2:30" ht="11.25">
      <c r="B24" s="14"/>
      <c r="C24" s="14"/>
      <c r="D24" s="14"/>
      <c r="E24" s="14"/>
      <c r="F24" s="14"/>
      <c r="G24" s="14"/>
      <c r="I24" s="14"/>
      <c r="J24" s="14"/>
      <c r="K24" s="14"/>
      <c r="L24" s="14"/>
      <c r="M24" s="14"/>
      <c r="N24" s="14"/>
      <c r="O24" s="14"/>
      <c r="P24" s="14"/>
      <c r="Q24" s="14"/>
      <c r="R24" s="14"/>
      <c r="S24" s="14"/>
      <c r="T24" s="14"/>
      <c r="U24" s="14"/>
      <c r="V24" s="14"/>
      <c r="W24" s="14"/>
      <c r="X24" s="14"/>
      <c r="Y24" s="14"/>
      <c r="Z24" s="14"/>
      <c r="AA24" s="14"/>
      <c r="AB24" s="14"/>
      <c r="AC24" s="14"/>
      <c r="AD24" s="14"/>
    </row>
    <row r="25" spans="2:7" ht="11.25">
      <c r="B25" s="116" t="s">
        <v>345</v>
      </c>
      <c r="C25" s="14"/>
      <c r="D25" s="14"/>
      <c r="E25" s="14"/>
      <c r="F25" s="14"/>
      <c r="G25" s="14"/>
    </row>
    <row r="26" spans="2:16" ht="11.25">
      <c r="B26" s="14"/>
      <c r="C26" s="14"/>
      <c r="D26" s="14"/>
      <c r="E26" s="14"/>
      <c r="F26" s="14"/>
      <c r="G26" s="14"/>
      <c r="I26" s="19"/>
      <c r="J26" s="19"/>
      <c r="K26" s="19"/>
      <c r="L26" s="19"/>
      <c r="M26" s="19"/>
      <c r="N26" s="19"/>
      <c r="O26" s="19"/>
      <c r="P26" s="19"/>
    </row>
    <row r="27" spans="2:10" ht="11.25">
      <c r="B27" s="14"/>
      <c r="C27" s="14"/>
      <c r="D27" s="14"/>
      <c r="E27" s="14"/>
      <c r="F27" s="14"/>
      <c r="G27" s="14"/>
      <c r="I27" s="19"/>
      <c r="J27" s="19"/>
    </row>
    <row r="28" spans="2:17" ht="11.25" hidden="1">
      <c r="B28" s="14"/>
      <c r="C28" s="14"/>
      <c r="D28" s="14"/>
      <c r="E28" s="14"/>
      <c r="F28" s="14"/>
      <c r="G28" s="14"/>
      <c r="I28" s="20"/>
      <c r="J28" s="19"/>
      <c r="K28" s="19"/>
      <c r="L28" s="19"/>
      <c r="M28" s="19"/>
      <c r="N28" s="19"/>
      <c r="O28" s="19"/>
      <c r="P28" s="19"/>
      <c r="Q28" s="19"/>
    </row>
    <row r="29" spans="2:17" ht="11.25" hidden="1">
      <c r="B29" s="14"/>
      <c r="C29" s="14"/>
      <c r="D29" s="14"/>
      <c r="E29" s="14"/>
      <c r="F29" s="14"/>
      <c r="G29" s="14"/>
      <c r="I29" s="20"/>
      <c r="J29" s="19"/>
      <c r="K29" s="19"/>
      <c r="L29" s="19"/>
      <c r="M29" s="19"/>
      <c r="N29" s="19"/>
      <c r="O29" s="19"/>
      <c r="P29" s="19"/>
      <c r="Q29" s="19"/>
    </row>
    <row r="30" spans="2:17" ht="11.25" hidden="1">
      <c r="B30" s="14"/>
      <c r="C30" s="14"/>
      <c r="D30" s="14"/>
      <c r="E30" s="14"/>
      <c r="F30" s="14"/>
      <c r="G30" s="14"/>
      <c r="I30" s="20"/>
      <c r="J30" s="19"/>
      <c r="K30" s="19"/>
      <c r="L30" s="19"/>
      <c r="M30" s="19"/>
      <c r="N30" s="19"/>
      <c r="O30" s="19"/>
      <c r="P30" s="19"/>
      <c r="Q30" s="19"/>
    </row>
    <row r="31" spans="2:17" ht="11.25" hidden="1">
      <c r="B31" s="14"/>
      <c r="C31" s="14"/>
      <c r="D31" s="14"/>
      <c r="E31" s="14"/>
      <c r="F31" s="14"/>
      <c r="G31" s="14"/>
      <c r="I31" s="20"/>
      <c r="J31" s="19"/>
      <c r="K31" s="19"/>
      <c r="L31" s="19"/>
      <c r="M31" s="19"/>
      <c r="N31" s="19"/>
      <c r="O31" s="19"/>
      <c r="P31" s="19"/>
      <c r="Q31" s="19"/>
    </row>
    <row r="32" spans="2:17" ht="11.25" hidden="1">
      <c r="B32" s="14"/>
      <c r="C32" s="14"/>
      <c r="D32" s="14"/>
      <c r="E32" s="14"/>
      <c r="F32" s="14"/>
      <c r="G32" s="14"/>
      <c r="I32" s="20"/>
      <c r="J32" s="19"/>
      <c r="K32" s="19"/>
      <c r="L32" s="19"/>
      <c r="M32" s="19"/>
      <c r="N32" s="19"/>
      <c r="O32" s="19"/>
      <c r="P32" s="19"/>
      <c r="Q32" s="19"/>
    </row>
    <row r="33" spans="2:17" ht="11.25" hidden="1">
      <c r="B33" s="14"/>
      <c r="C33" s="14"/>
      <c r="D33" s="14"/>
      <c r="E33" s="14"/>
      <c r="F33" s="14"/>
      <c r="G33" s="14"/>
      <c r="I33" s="20"/>
      <c r="J33" s="19"/>
      <c r="K33" s="19"/>
      <c r="L33" s="19"/>
      <c r="M33" s="19"/>
      <c r="N33" s="19"/>
      <c r="O33" s="19"/>
      <c r="P33" s="19"/>
      <c r="Q33" s="19"/>
    </row>
    <row r="34" spans="2:17" ht="11.25" hidden="1">
      <c r="B34" s="14"/>
      <c r="C34" s="14"/>
      <c r="D34" s="14"/>
      <c r="E34" s="14"/>
      <c r="F34" s="14"/>
      <c r="G34" s="14"/>
      <c r="I34" s="20"/>
      <c r="J34" s="19"/>
      <c r="K34" s="19"/>
      <c r="L34" s="19"/>
      <c r="M34" s="19"/>
      <c r="N34" s="19"/>
      <c r="O34" s="19"/>
      <c r="P34" s="19"/>
      <c r="Q34" s="19"/>
    </row>
    <row r="35" spans="2:17" ht="11.25" hidden="1">
      <c r="B35" s="14"/>
      <c r="C35" s="14"/>
      <c r="D35" s="14"/>
      <c r="E35" s="14"/>
      <c r="F35" s="14"/>
      <c r="G35" s="14"/>
      <c r="I35" s="20"/>
      <c r="J35" s="19"/>
      <c r="K35" s="19"/>
      <c r="L35" s="19"/>
      <c r="M35" s="19"/>
      <c r="N35" s="19"/>
      <c r="O35" s="19"/>
      <c r="P35" s="19"/>
      <c r="Q35" s="19"/>
    </row>
    <row r="36" spans="2:31" ht="11.25" hidden="1">
      <c r="B36" s="19"/>
      <c r="C36" s="19"/>
      <c r="F36" s="14"/>
      <c r="G36" s="14"/>
      <c r="I36" s="19"/>
      <c r="J36" s="19"/>
      <c r="K36" s="19"/>
      <c r="L36" s="19"/>
      <c r="M36" s="19"/>
      <c r="N36" s="19"/>
      <c r="O36" s="19"/>
      <c r="P36" s="19"/>
      <c r="Q36" s="19"/>
      <c r="AE36" s="14"/>
    </row>
    <row r="37" spans="2:7" ht="11.25" hidden="1">
      <c r="B37" s="14"/>
      <c r="C37" s="19"/>
      <c r="D37" s="19"/>
      <c r="E37" s="19"/>
      <c r="F37" s="14"/>
      <c r="G37" s="14"/>
    </row>
    <row r="38" spans="2:5" ht="11.25" hidden="1">
      <c r="B38" s="14"/>
      <c r="C38" s="20"/>
      <c r="D38" s="19"/>
      <c r="E38" s="19"/>
    </row>
    <row r="39" spans="2:7" ht="11.25" hidden="1">
      <c r="B39" s="14"/>
      <c r="C39" s="20"/>
      <c r="D39" s="20"/>
      <c r="E39" s="20"/>
      <c r="F39" s="19"/>
      <c r="G39" s="19"/>
    </row>
    <row r="40" spans="2:7" ht="11.25" hidden="1">
      <c r="B40" s="14"/>
      <c r="C40" s="20"/>
      <c r="D40" s="20"/>
      <c r="E40" s="20"/>
      <c r="F40" s="19"/>
      <c r="G40" s="19"/>
    </row>
    <row r="41" spans="2:8" ht="11.25" hidden="1">
      <c r="B41" s="14"/>
      <c r="C41" s="20"/>
      <c r="D41" s="20"/>
      <c r="E41" s="20"/>
      <c r="F41" s="20"/>
      <c r="G41" s="20"/>
      <c r="H41" s="509"/>
    </row>
    <row r="42" spans="2:8" ht="11.25" hidden="1">
      <c r="B42" s="14"/>
      <c r="C42" s="20"/>
      <c r="D42" s="20"/>
      <c r="E42" s="20"/>
      <c r="F42" s="20"/>
      <c r="G42" s="20"/>
      <c r="H42" s="509"/>
    </row>
    <row r="43" spans="2:8" ht="11.25" hidden="1">
      <c r="B43" s="14"/>
      <c r="C43" s="20"/>
      <c r="D43" s="20"/>
      <c r="E43" s="20"/>
      <c r="F43" s="20"/>
      <c r="G43" s="20"/>
      <c r="H43" s="509"/>
    </row>
    <row r="44" spans="2:8" ht="11.25" hidden="1">
      <c r="B44" s="14"/>
      <c r="C44" s="20"/>
      <c r="D44" s="20"/>
      <c r="E44" s="20"/>
      <c r="F44" s="20"/>
      <c r="G44" s="20"/>
      <c r="H44" s="509"/>
    </row>
    <row r="45" spans="2:8" ht="11.25" hidden="1">
      <c r="B45" s="14"/>
      <c r="C45" s="20"/>
      <c r="D45" s="20"/>
      <c r="E45" s="20"/>
      <c r="F45" s="20"/>
      <c r="G45" s="20"/>
      <c r="H45" s="509"/>
    </row>
    <row r="46" spans="3:8" ht="11.25" hidden="1">
      <c r="C46" s="19"/>
      <c r="D46" s="20"/>
      <c r="E46" s="20"/>
      <c r="F46" s="20"/>
      <c r="G46" s="20"/>
      <c r="H46" s="509"/>
    </row>
    <row r="47" spans="2:8" ht="11.25" hidden="1">
      <c r="B47" s="19"/>
      <c r="D47" s="19"/>
      <c r="E47" s="19"/>
      <c r="F47" s="20"/>
      <c r="G47" s="20"/>
      <c r="H47" s="509"/>
    </row>
    <row r="48" spans="2:8" ht="11.25" hidden="1">
      <c r="B48" s="19"/>
      <c r="F48" s="20"/>
      <c r="G48" s="20"/>
      <c r="H48" s="509"/>
    </row>
    <row r="49" spans="2:7" ht="11.25" hidden="1">
      <c r="B49" s="19"/>
      <c r="F49" s="19"/>
      <c r="G49" s="19"/>
    </row>
    <row r="50" ht="11.25" hidden="1">
      <c r="B50" s="19"/>
    </row>
    <row r="51" ht="11.25" hidden="1">
      <c r="B51" s="19"/>
    </row>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sheetData>
  <mergeCells count="1">
    <mergeCell ref="B16:C23"/>
  </mergeCells>
  <dataValidations count="1">
    <dataValidation type="list" allowBlank="1" showInputMessage="1" showErrorMessage="1" sqref="C24:C33 D35 C5:C11 D12">
      <formula1>materials</formula1>
    </dataValidation>
  </dataValidations>
  <hyperlinks>
    <hyperlink ref="B2" location="SCREENING!A1" display="Return to Screening sheet"/>
    <hyperlink ref="B25" location="SCREENING!A1" display="Return to Screening sheet"/>
  </hyperlinks>
  <printOptions/>
  <pageMargins left="0.75" right="0.75" top="1" bottom="1" header="0.5" footer="0.5"/>
  <pageSetup fitToWidth="2" fitToHeight="1"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indexed="26"/>
    <pageSetUpPr fitToPage="1"/>
  </sheetPr>
  <dimension ref="B1:Y180"/>
  <sheetViews>
    <sheetView showGridLines="0" zoomScaleSheetLayoutView="100" workbookViewId="0" topLeftCell="A1">
      <pane ySplit="3" topLeftCell="BM4" activePane="bottomLeft" state="frozen"/>
      <selection pane="topLeft" activeCell="B87" sqref="B87"/>
      <selection pane="bottomLeft" activeCell="A1" sqref="A1"/>
    </sheetView>
  </sheetViews>
  <sheetFormatPr defaultColWidth="9.140625" defaultRowHeight="12.75" zeroHeight="1"/>
  <cols>
    <col min="1" max="1" width="3.7109375" style="131" customWidth="1"/>
    <col min="2" max="2" width="38.140625" style="131" customWidth="1"/>
    <col min="3" max="23" width="8.28125" style="131" customWidth="1"/>
    <col min="24" max="24" width="10.28125" style="131" customWidth="1"/>
    <col min="25" max="25" width="3.57421875" style="131" customWidth="1"/>
    <col min="26" max="16384" width="0" style="131" hidden="1" customWidth="1"/>
  </cols>
  <sheetData>
    <row r="1" s="157" customFormat="1" ht="12.75">
      <c r="B1" s="1" t="s">
        <v>140</v>
      </c>
    </row>
    <row r="2" ht="11.25">
      <c r="B2" s="132" t="s">
        <v>345</v>
      </c>
    </row>
    <row r="3" spans="3:24" ht="11.25">
      <c r="C3" s="229">
        <v>2010</v>
      </c>
      <c r="D3" s="229">
        <v>2011</v>
      </c>
      <c r="E3" s="229">
        <v>2012</v>
      </c>
      <c r="F3" s="229">
        <v>2013</v>
      </c>
      <c r="G3" s="229">
        <v>2014</v>
      </c>
      <c r="H3" s="229">
        <v>2015</v>
      </c>
      <c r="I3" s="229">
        <v>2016</v>
      </c>
      <c r="J3" s="229">
        <v>2017</v>
      </c>
      <c r="K3" s="229">
        <v>2018</v>
      </c>
      <c r="L3" s="229">
        <v>2019</v>
      </c>
      <c r="M3" s="229">
        <v>2020</v>
      </c>
      <c r="N3" s="229">
        <v>2021</v>
      </c>
      <c r="O3" s="229">
        <v>2022</v>
      </c>
      <c r="P3" s="229">
        <v>2023</v>
      </c>
      <c r="Q3" s="229">
        <v>2024</v>
      </c>
      <c r="R3" s="229">
        <v>2025</v>
      </c>
      <c r="S3" s="229">
        <v>2026</v>
      </c>
      <c r="T3" s="229">
        <v>2027</v>
      </c>
      <c r="U3" s="229">
        <v>2028</v>
      </c>
      <c r="V3" s="229">
        <v>2029</v>
      </c>
      <c r="W3" s="229">
        <v>2030</v>
      </c>
      <c r="X3" s="230" t="s">
        <v>555</v>
      </c>
    </row>
    <row r="4" spans="2:24" ht="11.25">
      <c r="B4" s="478" t="s">
        <v>73</v>
      </c>
      <c r="C4" s="515"/>
      <c r="D4" s="515"/>
      <c r="E4" s="515"/>
      <c r="F4" s="515"/>
      <c r="G4" s="515"/>
      <c r="H4" s="515"/>
      <c r="I4" s="515"/>
      <c r="J4" s="515"/>
      <c r="K4" s="515"/>
      <c r="L4" s="515"/>
      <c r="M4" s="515"/>
      <c r="N4" s="515"/>
      <c r="O4" s="515"/>
      <c r="P4" s="515"/>
      <c r="Q4" s="515"/>
      <c r="R4" s="515"/>
      <c r="S4" s="515"/>
      <c r="T4" s="515"/>
      <c r="U4" s="515"/>
      <c r="V4" s="515"/>
      <c r="W4" s="515"/>
      <c r="X4" s="516">
        <f>SUM(C4:W4)</f>
        <v>0</v>
      </c>
    </row>
    <row r="5" ht="11.25">
      <c r="C5" s="525" t="s">
        <v>834</v>
      </c>
    </row>
    <row r="6" ht="11.25">
      <c r="B6" s="130" t="s">
        <v>681</v>
      </c>
    </row>
    <row r="7" spans="2:5" ht="11.25">
      <c r="B7" s="133"/>
      <c r="C7" s="133"/>
      <c r="D7" s="133"/>
      <c r="E7" s="133"/>
    </row>
    <row r="8" spans="2:5" ht="11.25">
      <c r="B8" s="130" t="s">
        <v>582</v>
      </c>
      <c r="C8" s="205" t="s">
        <v>783</v>
      </c>
      <c r="D8" s="133"/>
      <c r="E8" s="133"/>
    </row>
    <row r="9" spans="2:23" ht="11.25">
      <c r="B9" s="133" t="s">
        <v>583</v>
      </c>
      <c r="C9" s="225"/>
      <c r="D9" s="226"/>
      <c r="E9" s="226"/>
      <c r="F9" s="226"/>
      <c r="G9" s="226"/>
      <c r="H9" s="226"/>
      <c r="I9" s="226"/>
      <c r="J9" s="226"/>
      <c r="K9" s="226"/>
      <c r="L9" s="226"/>
      <c r="M9" s="226"/>
      <c r="N9" s="226"/>
      <c r="O9" s="226"/>
      <c r="P9" s="226"/>
      <c r="Q9" s="226"/>
      <c r="R9" s="226"/>
      <c r="S9" s="226"/>
      <c r="T9" s="226"/>
      <c r="U9" s="226"/>
      <c r="V9" s="226"/>
      <c r="W9" s="226"/>
    </row>
    <row r="10" spans="2:23" ht="11.25">
      <c r="B10" s="133" t="s">
        <v>584</v>
      </c>
      <c r="C10" s="225"/>
      <c r="D10" s="226"/>
      <c r="E10" s="226"/>
      <c r="F10" s="226"/>
      <c r="G10" s="226"/>
      <c r="H10" s="226"/>
      <c r="I10" s="226"/>
      <c r="J10" s="226"/>
      <c r="K10" s="226"/>
      <c r="L10" s="226"/>
      <c r="M10" s="226"/>
      <c r="N10" s="226"/>
      <c r="O10" s="226"/>
      <c r="P10" s="226"/>
      <c r="Q10" s="226"/>
      <c r="R10" s="226"/>
      <c r="S10" s="226"/>
      <c r="T10" s="226"/>
      <c r="U10" s="226"/>
      <c r="V10" s="226"/>
      <c r="W10" s="226"/>
    </row>
    <row r="11" spans="2:23" ht="11.25">
      <c r="B11" s="133" t="s">
        <v>585</v>
      </c>
      <c r="C11" s="225"/>
      <c r="D11" s="226"/>
      <c r="E11" s="226"/>
      <c r="F11" s="226"/>
      <c r="G11" s="226"/>
      <c r="H11" s="226"/>
      <c r="I11" s="226"/>
      <c r="J11" s="226"/>
      <c r="K11" s="226"/>
      <c r="L11" s="226"/>
      <c r="M11" s="226"/>
      <c r="N11" s="226"/>
      <c r="O11" s="226"/>
      <c r="P11" s="226"/>
      <c r="Q11" s="226"/>
      <c r="R11" s="226"/>
      <c r="S11" s="226"/>
      <c r="T11" s="226"/>
      <c r="U11" s="226"/>
      <c r="V11" s="226"/>
      <c r="W11" s="226"/>
    </row>
    <row r="12" spans="2:23" ht="11.25">
      <c r="B12" s="133" t="s">
        <v>586</v>
      </c>
      <c r="C12" s="225"/>
      <c r="D12" s="226"/>
      <c r="E12" s="226"/>
      <c r="F12" s="226"/>
      <c r="G12" s="226"/>
      <c r="H12" s="226"/>
      <c r="I12" s="226"/>
      <c r="J12" s="226"/>
      <c r="K12" s="226"/>
      <c r="L12" s="226"/>
      <c r="M12" s="226"/>
      <c r="N12" s="226"/>
      <c r="O12" s="226"/>
      <c r="P12" s="226"/>
      <c r="Q12" s="226"/>
      <c r="R12" s="226"/>
      <c r="S12" s="226"/>
      <c r="T12" s="226"/>
      <c r="U12" s="226"/>
      <c r="V12" s="226"/>
      <c r="W12" s="226"/>
    </row>
    <row r="13" spans="2:23" ht="11.25">
      <c r="B13" s="133" t="s">
        <v>587</v>
      </c>
      <c r="C13" s="225"/>
      <c r="D13" s="226"/>
      <c r="E13" s="226"/>
      <c r="F13" s="226"/>
      <c r="G13" s="226"/>
      <c r="H13" s="226"/>
      <c r="I13" s="226"/>
      <c r="J13" s="226"/>
      <c r="K13" s="226"/>
      <c r="L13" s="226"/>
      <c r="M13" s="226"/>
      <c r="N13" s="226"/>
      <c r="O13" s="226"/>
      <c r="P13" s="226"/>
      <c r="Q13" s="226"/>
      <c r="R13" s="226"/>
      <c r="S13" s="226"/>
      <c r="T13" s="226"/>
      <c r="U13" s="226"/>
      <c r="V13" s="226"/>
      <c r="W13" s="226"/>
    </row>
    <row r="14" spans="2:23" ht="11.25">
      <c r="B14" s="133" t="s">
        <v>588</v>
      </c>
      <c r="C14" s="225"/>
      <c r="D14" s="226"/>
      <c r="E14" s="226"/>
      <c r="F14" s="226"/>
      <c r="G14" s="226"/>
      <c r="H14" s="226"/>
      <c r="I14" s="226"/>
      <c r="J14" s="226"/>
      <c r="K14" s="226"/>
      <c r="L14" s="226"/>
      <c r="M14" s="226"/>
      <c r="N14" s="226"/>
      <c r="O14" s="226"/>
      <c r="P14" s="226"/>
      <c r="Q14" s="226"/>
      <c r="R14" s="226"/>
      <c r="S14" s="226"/>
      <c r="T14" s="226"/>
      <c r="U14" s="226"/>
      <c r="V14" s="226"/>
      <c r="W14" s="226"/>
    </row>
    <row r="15" spans="2:23" ht="11.25">
      <c r="B15" s="133" t="s">
        <v>589</v>
      </c>
      <c r="C15" s="225"/>
      <c r="D15" s="226"/>
      <c r="E15" s="226"/>
      <c r="F15" s="226"/>
      <c r="G15" s="226"/>
      <c r="H15" s="226"/>
      <c r="I15" s="226"/>
      <c r="J15" s="226"/>
      <c r="K15" s="226"/>
      <c r="L15" s="226"/>
      <c r="M15" s="226"/>
      <c r="N15" s="226"/>
      <c r="O15" s="226"/>
      <c r="P15" s="226"/>
      <c r="Q15" s="226"/>
      <c r="R15" s="226"/>
      <c r="S15" s="226"/>
      <c r="T15" s="226"/>
      <c r="U15" s="226"/>
      <c r="V15" s="226"/>
      <c r="W15" s="226"/>
    </row>
    <row r="16" spans="2:23" ht="11.25">
      <c r="B16" s="133" t="s">
        <v>590</v>
      </c>
      <c r="C16" s="225"/>
      <c r="D16" s="226"/>
      <c r="E16" s="226"/>
      <c r="F16" s="226"/>
      <c r="G16" s="226"/>
      <c r="H16" s="226"/>
      <c r="I16" s="226"/>
      <c r="J16" s="226"/>
      <c r="K16" s="226"/>
      <c r="L16" s="226"/>
      <c r="M16" s="226"/>
      <c r="N16" s="226"/>
      <c r="O16" s="226"/>
      <c r="P16" s="226"/>
      <c r="Q16" s="226"/>
      <c r="R16" s="226"/>
      <c r="S16" s="226"/>
      <c r="T16" s="226"/>
      <c r="U16" s="226"/>
      <c r="V16" s="226"/>
      <c r="W16" s="226"/>
    </row>
    <row r="17" spans="2:23" ht="11.25">
      <c r="B17" s="133" t="s">
        <v>591</v>
      </c>
      <c r="C17" s="225"/>
      <c r="D17" s="226"/>
      <c r="E17" s="226"/>
      <c r="F17" s="226"/>
      <c r="G17" s="226"/>
      <c r="H17" s="226"/>
      <c r="I17" s="226"/>
      <c r="J17" s="226"/>
      <c r="K17" s="226"/>
      <c r="L17" s="226"/>
      <c r="M17" s="226"/>
      <c r="N17" s="226"/>
      <c r="O17" s="226"/>
      <c r="P17" s="226"/>
      <c r="Q17" s="226"/>
      <c r="R17" s="226"/>
      <c r="S17" s="226"/>
      <c r="T17" s="226"/>
      <c r="U17" s="226"/>
      <c r="V17" s="226"/>
      <c r="W17" s="226"/>
    </row>
    <row r="18" spans="2:23" ht="11.25">
      <c r="B18" s="133" t="s">
        <v>592</v>
      </c>
      <c r="C18" s="225"/>
      <c r="D18" s="226"/>
      <c r="E18" s="226"/>
      <c r="F18" s="226"/>
      <c r="G18" s="226"/>
      <c r="H18" s="226"/>
      <c r="I18" s="226"/>
      <c r="J18" s="226"/>
      <c r="K18" s="226"/>
      <c r="L18" s="226"/>
      <c r="M18" s="226"/>
      <c r="N18" s="226"/>
      <c r="O18" s="226"/>
      <c r="P18" s="226"/>
      <c r="Q18" s="226"/>
      <c r="R18" s="226"/>
      <c r="S18" s="226"/>
      <c r="T18" s="226"/>
      <c r="U18" s="226"/>
      <c r="V18" s="226"/>
      <c r="W18" s="226"/>
    </row>
    <row r="19" spans="2:23" ht="11.25">
      <c r="B19" s="133" t="s">
        <v>593</v>
      </c>
      <c r="C19" s="225"/>
      <c r="D19" s="226"/>
      <c r="E19" s="226"/>
      <c r="F19" s="226"/>
      <c r="G19" s="226"/>
      <c r="H19" s="226"/>
      <c r="I19" s="226"/>
      <c r="J19" s="226"/>
      <c r="K19" s="226"/>
      <c r="L19" s="226"/>
      <c r="M19" s="226"/>
      <c r="N19" s="226"/>
      <c r="O19" s="226"/>
      <c r="P19" s="226"/>
      <c r="Q19" s="226"/>
      <c r="R19" s="226"/>
      <c r="S19" s="226"/>
      <c r="T19" s="226"/>
      <c r="U19" s="226"/>
      <c r="V19" s="226"/>
      <c r="W19" s="226"/>
    </row>
    <row r="20" spans="2:23" ht="11.25">
      <c r="B20" s="133" t="s">
        <v>594</v>
      </c>
      <c r="C20" s="225"/>
      <c r="D20" s="226"/>
      <c r="E20" s="226"/>
      <c r="F20" s="226"/>
      <c r="G20" s="226"/>
      <c r="H20" s="226"/>
      <c r="I20" s="226"/>
      <c r="J20" s="226"/>
      <c r="K20" s="226"/>
      <c r="L20" s="226"/>
      <c r="M20" s="226"/>
      <c r="N20" s="226"/>
      <c r="O20" s="226"/>
      <c r="P20" s="226"/>
      <c r="Q20" s="226"/>
      <c r="R20" s="226"/>
      <c r="S20" s="226"/>
      <c r="T20" s="226"/>
      <c r="U20" s="226"/>
      <c r="V20" s="226"/>
      <c r="W20" s="226"/>
    </row>
    <row r="21" spans="2:23" ht="11.25">
      <c r="B21" s="133" t="s">
        <v>595</v>
      </c>
      <c r="C21" s="225"/>
      <c r="D21" s="226"/>
      <c r="E21" s="226"/>
      <c r="F21" s="226"/>
      <c r="G21" s="226"/>
      <c r="H21" s="226"/>
      <c r="I21" s="226"/>
      <c r="J21" s="226"/>
      <c r="K21" s="226"/>
      <c r="L21" s="226"/>
      <c r="M21" s="226"/>
      <c r="N21" s="226"/>
      <c r="O21" s="226"/>
      <c r="P21" s="226"/>
      <c r="Q21" s="226"/>
      <c r="R21" s="226"/>
      <c r="S21" s="226"/>
      <c r="T21" s="226"/>
      <c r="U21" s="226"/>
      <c r="V21" s="226"/>
      <c r="W21" s="226"/>
    </row>
    <row r="22" spans="2:23" ht="11.25">
      <c r="B22" s="133" t="s">
        <v>596</v>
      </c>
      <c r="C22" s="225"/>
      <c r="D22" s="226"/>
      <c r="E22" s="226"/>
      <c r="F22" s="226"/>
      <c r="G22" s="226"/>
      <c r="H22" s="226"/>
      <c r="I22" s="226"/>
      <c r="J22" s="226"/>
      <c r="K22" s="226"/>
      <c r="L22" s="226"/>
      <c r="M22" s="226"/>
      <c r="N22" s="226"/>
      <c r="O22" s="226"/>
      <c r="P22" s="226"/>
      <c r="Q22" s="226"/>
      <c r="R22" s="226"/>
      <c r="S22" s="226"/>
      <c r="T22" s="226"/>
      <c r="U22" s="226"/>
      <c r="V22" s="226"/>
      <c r="W22" s="226"/>
    </row>
    <row r="23" spans="2:23" ht="11.25">
      <c r="B23" s="133" t="s">
        <v>597</v>
      </c>
      <c r="C23" s="225"/>
      <c r="D23" s="226"/>
      <c r="E23" s="226"/>
      <c r="F23" s="226"/>
      <c r="G23" s="226"/>
      <c r="H23" s="226"/>
      <c r="I23" s="226"/>
      <c r="J23" s="226"/>
      <c r="K23" s="226"/>
      <c r="L23" s="226"/>
      <c r="M23" s="226"/>
      <c r="N23" s="226"/>
      <c r="O23" s="226"/>
      <c r="P23" s="226"/>
      <c r="Q23" s="226"/>
      <c r="R23" s="226"/>
      <c r="S23" s="226"/>
      <c r="T23" s="226"/>
      <c r="U23" s="226"/>
      <c r="V23" s="226"/>
      <c r="W23" s="226"/>
    </row>
    <row r="24" spans="2:23" ht="11.25">
      <c r="B24" s="133" t="s">
        <v>598</v>
      </c>
      <c r="C24" s="225"/>
      <c r="D24" s="226"/>
      <c r="E24" s="226"/>
      <c r="F24" s="226"/>
      <c r="G24" s="226"/>
      <c r="H24" s="226"/>
      <c r="I24" s="226"/>
      <c r="J24" s="226"/>
      <c r="K24" s="226"/>
      <c r="L24" s="226"/>
      <c r="M24" s="226"/>
      <c r="N24" s="226"/>
      <c r="O24" s="226"/>
      <c r="P24" s="226"/>
      <c r="Q24" s="226"/>
      <c r="R24" s="226"/>
      <c r="S24" s="226"/>
      <c r="T24" s="226"/>
      <c r="U24" s="226"/>
      <c r="V24" s="226"/>
      <c r="W24" s="226"/>
    </row>
    <row r="25" spans="2:23" ht="11.25">
      <c r="B25" s="133" t="s">
        <v>599</v>
      </c>
      <c r="C25" s="225"/>
      <c r="D25" s="226"/>
      <c r="E25" s="226"/>
      <c r="F25" s="226"/>
      <c r="G25" s="226"/>
      <c r="H25" s="226"/>
      <c r="I25" s="226"/>
      <c r="J25" s="226"/>
      <c r="K25" s="226"/>
      <c r="L25" s="226"/>
      <c r="M25" s="226"/>
      <c r="N25" s="226"/>
      <c r="O25" s="226"/>
      <c r="P25" s="226"/>
      <c r="Q25" s="226"/>
      <c r="R25" s="226"/>
      <c r="S25" s="226"/>
      <c r="T25" s="226"/>
      <c r="U25" s="226"/>
      <c r="V25" s="226"/>
      <c r="W25" s="226"/>
    </row>
    <row r="26" spans="2:23" ht="11.25">
      <c r="B26" s="133" t="s">
        <v>600</v>
      </c>
      <c r="C26" s="225"/>
      <c r="D26" s="225"/>
      <c r="E26" s="225"/>
      <c r="F26" s="225"/>
      <c r="G26" s="225"/>
      <c r="H26" s="225"/>
      <c r="I26" s="225"/>
      <c r="J26" s="225"/>
      <c r="K26" s="225"/>
      <c r="L26" s="225"/>
      <c r="M26" s="225"/>
      <c r="N26" s="225"/>
      <c r="O26" s="225"/>
      <c r="P26" s="225"/>
      <c r="Q26" s="225"/>
      <c r="R26" s="225"/>
      <c r="S26" s="225"/>
      <c r="T26" s="225"/>
      <c r="U26" s="225"/>
      <c r="V26" s="225"/>
      <c r="W26" s="225"/>
    </row>
    <row r="27" spans="2:23" ht="11.25">
      <c r="B27" s="133" t="s">
        <v>601</v>
      </c>
      <c r="C27" s="225"/>
      <c r="D27" s="226"/>
      <c r="E27" s="226"/>
      <c r="F27" s="226"/>
      <c r="G27" s="226"/>
      <c r="H27" s="226"/>
      <c r="I27" s="226"/>
      <c r="J27" s="226"/>
      <c r="K27" s="226"/>
      <c r="L27" s="226"/>
      <c r="M27" s="226"/>
      <c r="N27" s="226"/>
      <c r="O27" s="226"/>
      <c r="P27" s="226"/>
      <c r="Q27" s="226"/>
      <c r="R27" s="226"/>
      <c r="S27" s="226"/>
      <c r="T27" s="226"/>
      <c r="U27" s="226"/>
      <c r="V27" s="226"/>
      <c r="W27" s="226"/>
    </row>
    <row r="28" spans="2:23" ht="11.25">
      <c r="B28" s="133" t="s">
        <v>602</v>
      </c>
      <c r="C28" s="225"/>
      <c r="D28" s="226"/>
      <c r="E28" s="226"/>
      <c r="F28" s="226"/>
      <c r="G28" s="226"/>
      <c r="H28" s="226"/>
      <c r="I28" s="226"/>
      <c r="J28" s="226"/>
      <c r="K28" s="226"/>
      <c r="L28" s="226"/>
      <c r="M28" s="226"/>
      <c r="N28" s="226"/>
      <c r="O28" s="226"/>
      <c r="P28" s="226"/>
      <c r="Q28" s="226"/>
      <c r="R28" s="226"/>
      <c r="S28" s="226"/>
      <c r="T28" s="226"/>
      <c r="U28" s="226"/>
      <c r="V28" s="226"/>
      <c r="W28" s="226"/>
    </row>
    <row r="29" spans="2:23" ht="11.25">
      <c r="B29" s="133" t="s">
        <v>603</v>
      </c>
      <c r="C29" s="225"/>
      <c r="D29" s="226"/>
      <c r="E29" s="226"/>
      <c r="F29" s="226"/>
      <c r="G29" s="226"/>
      <c r="H29" s="226"/>
      <c r="I29" s="226"/>
      <c r="J29" s="226"/>
      <c r="K29" s="226"/>
      <c r="L29" s="226"/>
      <c r="M29" s="226"/>
      <c r="N29" s="226"/>
      <c r="O29" s="226"/>
      <c r="P29" s="226"/>
      <c r="Q29" s="226"/>
      <c r="R29" s="226"/>
      <c r="S29" s="226"/>
      <c r="T29" s="226"/>
      <c r="U29" s="226"/>
      <c r="V29" s="226"/>
      <c r="W29" s="226"/>
    </row>
    <row r="30" spans="2:23" ht="11.25">
      <c r="B30" s="133" t="s">
        <v>604</v>
      </c>
      <c r="C30" s="225"/>
      <c r="D30" s="226"/>
      <c r="E30" s="226"/>
      <c r="F30" s="226"/>
      <c r="G30" s="226"/>
      <c r="H30" s="226"/>
      <c r="I30" s="226"/>
      <c r="J30" s="226"/>
      <c r="K30" s="226"/>
      <c r="L30" s="226"/>
      <c r="M30" s="226"/>
      <c r="N30" s="226"/>
      <c r="O30" s="226"/>
      <c r="P30" s="226"/>
      <c r="Q30" s="226"/>
      <c r="R30" s="226"/>
      <c r="S30" s="226"/>
      <c r="T30" s="226"/>
      <c r="U30" s="226"/>
      <c r="V30" s="226"/>
      <c r="W30" s="226"/>
    </row>
    <row r="31" spans="2:23" ht="11.25">
      <c r="B31" s="133" t="s">
        <v>605</v>
      </c>
      <c r="C31" s="225"/>
      <c r="D31" s="226"/>
      <c r="E31" s="226"/>
      <c r="F31" s="226"/>
      <c r="G31" s="226"/>
      <c r="H31" s="226"/>
      <c r="I31" s="226"/>
      <c r="J31" s="226"/>
      <c r="K31" s="226"/>
      <c r="L31" s="226"/>
      <c r="M31" s="226"/>
      <c r="N31" s="226"/>
      <c r="O31" s="226"/>
      <c r="P31" s="226"/>
      <c r="Q31" s="226"/>
      <c r="R31" s="226"/>
      <c r="S31" s="226"/>
      <c r="T31" s="226"/>
      <c r="U31" s="226"/>
      <c r="V31" s="226"/>
      <c r="W31" s="226"/>
    </row>
    <row r="32" spans="2:23" ht="11.25">
      <c r="B32" s="133" t="s">
        <v>606</v>
      </c>
      <c r="C32" s="225"/>
      <c r="D32" s="226"/>
      <c r="E32" s="226"/>
      <c r="F32" s="226"/>
      <c r="G32" s="226"/>
      <c r="H32" s="226"/>
      <c r="I32" s="226"/>
      <c r="J32" s="226"/>
      <c r="K32" s="226"/>
      <c r="L32" s="226"/>
      <c r="M32" s="226"/>
      <c r="N32" s="226"/>
      <c r="O32" s="226"/>
      <c r="P32" s="226"/>
      <c r="Q32" s="226"/>
      <c r="R32" s="226"/>
      <c r="S32" s="226"/>
      <c r="T32" s="226"/>
      <c r="U32" s="226"/>
      <c r="V32" s="226"/>
      <c r="W32" s="226"/>
    </row>
    <row r="33" spans="2:23" ht="11.25">
      <c r="B33" s="133" t="s">
        <v>607</v>
      </c>
      <c r="C33" s="225"/>
      <c r="D33" s="226"/>
      <c r="E33" s="226"/>
      <c r="F33" s="226"/>
      <c r="G33" s="226"/>
      <c r="H33" s="226"/>
      <c r="I33" s="226"/>
      <c r="J33" s="226"/>
      <c r="K33" s="226"/>
      <c r="L33" s="226"/>
      <c r="M33" s="226"/>
      <c r="N33" s="226"/>
      <c r="O33" s="226"/>
      <c r="P33" s="226"/>
      <c r="Q33" s="226"/>
      <c r="R33" s="226"/>
      <c r="S33" s="226"/>
      <c r="T33" s="226"/>
      <c r="U33" s="226"/>
      <c r="V33" s="226"/>
      <c r="W33" s="226"/>
    </row>
    <row r="34" spans="2:23" ht="11.25">
      <c r="B34" s="133" t="s">
        <v>608</v>
      </c>
      <c r="C34" s="225"/>
      <c r="D34" s="226"/>
      <c r="E34" s="226"/>
      <c r="F34" s="226"/>
      <c r="G34" s="226"/>
      <c r="H34" s="226"/>
      <c r="I34" s="226"/>
      <c r="J34" s="226"/>
      <c r="K34" s="226"/>
      <c r="L34" s="226"/>
      <c r="M34" s="226"/>
      <c r="N34" s="226"/>
      <c r="O34" s="226"/>
      <c r="P34" s="226"/>
      <c r="Q34" s="226"/>
      <c r="R34" s="226"/>
      <c r="S34" s="226"/>
      <c r="T34" s="226"/>
      <c r="U34" s="226"/>
      <c r="V34" s="226"/>
      <c r="W34" s="226"/>
    </row>
    <row r="35" spans="2:23" ht="11.25">
      <c r="B35" s="133" t="s">
        <v>609</v>
      </c>
      <c r="C35" s="225"/>
      <c r="D35" s="226"/>
      <c r="E35" s="226"/>
      <c r="F35" s="226"/>
      <c r="G35" s="226"/>
      <c r="H35" s="226"/>
      <c r="I35" s="226"/>
      <c r="J35" s="226"/>
      <c r="K35" s="226"/>
      <c r="L35" s="226"/>
      <c r="M35" s="226"/>
      <c r="N35" s="226"/>
      <c r="O35" s="226"/>
      <c r="P35" s="226"/>
      <c r="Q35" s="226"/>
      <c r="R35" s="226"/>
      <c r="S35" s="226"/>
      <c r="T35" s="226"/>
      <c r="U35" s="226"/>
      <c r="V35" s="226"/>
      <c r="W35" s="226"/>
    </row>
    <row r="36" spans="2:23" ht="11.25">
      <c r="B36" s="133" t="s">
        <v>610</v>
      </c>
      <c r="C36" s="225"/>
      <c r="D36" s="226"/>
      <c r="E36" s="226"/>
      <c r="F36" s="226"/>
      <c r="G36" s="226"/>
      <c r="H36" s="226"/>
      <c r="I36" s="226"/>
      <c r="J36" s="226"/>
      <c r="K36" s="226"/>
      <c r="L36" s="226"/>
      <c r="M36" s="226"/>
      <c r="N36" s="226"/>
      <c r="O36" s="226"/>
      <c r="P36" s="226"/>
      <c r="Q36" s="226"/>
      <c r="R36" s="226"/>
      <c r="S36" s="226"/>
      <c r="T36" s="226"/>
      <c r="U36" s="226"/>
      <c r="V36" s="226"/>
      <c r="W36" s="226"/>
    </row>
    <row r="37" spans="2:23" ht="11.25">
      <c r="B37" s="133" t="s">
        <v>611</v>
      </c>
      <c r="C37" s="225"/>
      <c r="D37" s="226"/>
      <c r="E37" s="226"/>
      <c r="F37" s="226"/>
      <c r="G37" s="226"/>
      <c r="H37" s="226"/>
      <c r="I37" s="226"/>
      <c r="J37" s="226"/>
      <c r="K37" s="226"/>
      <c r="L37" s="226"/>
      <c r="M37" s="226"/>
      <c r="N37" s="226"/>
      <c r="O37" s="226"/>
      <c r="P37" s="226"/>
      <c r="Q37" s="226"/>
      <c r="R37" s="226"/>
      <c r="S37" s="226"/>
      <c r="T37" s="226"/>
      <c r="U37" s="226"/>
      <c r="V37" s="226"/>
      <c r="W37" s="226"/>
    </row>
    <row r="38" spans="2:23" ht="11.25">
      <c r="B38" s="133" t="s">
        <v>612</v>
      </c>
      <c r="C38" s="225"/>
      <c r="D38" s="226"/>
      <c r="E38" s="226"/>
      <c r="F38" s="226"/>
      <c r="G38" s="226"/>
      <c r="H38" s="226"/>
      <c r="I38" s="226"/>
      <c r="J38" s="226"/>
      <c r="K38" s="226"/>
      <c r="L38" s="226"/>
      <c r="M38" s="226"/>
      <c r="N38" s="226"/>
      <c r="O38" s="226"/>
      <c r="P38" s="226"/>
      <c r="Q38" s="226"/>
      <c r="R38" s="226"/>
      <c r="S38" s="226"/>
      <c r="T38" s="226"/>
      <c r="U38" s="226"/>
      <c r="V38" s="226"/>
      <c r="W38" s="226"/>
    </row>
    <row r="39" spans="2:23" ht="11.25">
      <c r="B39" s="133" t="s">
        <v>613</v>
      </c>
      <c r="C39" s="225"/>
      <c r="D39" s="226"/>
      <c r="E39" s="226"/>
      <c r="F39" s="226"/>
      <c r="G39" s="226"/>
      <c r="H39" s="226"/>
      <c r="I39" s="226"/>
      <c r="J39" s="226"/>
      <c r="K39" s="226"/>
      <c r="L39" s="226"/>
      <c r="M39" s="226"/>
      <c r="N39" s="226"/>
      <c r="O39" s="226"/>
      <c r="P39" s="226"/>
      <c r="Q39" s="226"/>
      <c r="R39" s="226"/>
      <c r="S39" s="226"/>
      <c r="T39" s="226"/>
      <c r="U39" s="226"/>
      <c r="V39" s="226"/>
      <c r="W39" s="226"/>
    </row>
    <row r="40" spans="2:23" ht="11.25">
      <c r="B40" s="133" t="s">
        <v>618</v>
      </c>
      <c r="C40" s="225"/>
      <c r="D40" s="226"/>
      <c r="E40" s="226"/>
      <c r="F40" s="226"/>
      <c r="G40" s="226"/>
      <c r="H40" s="226"/>
      <c r="I40" s="226"/>
      <c r="J40" s="226"/>
      <c r="K40" s="226"/>
      <c r="L40" s="226"/>
      <c r="M40" s="226"/>
      <c r="N40" s="226"/>
      <c r="O40" s="226"/>
      <c r="P40" s="226"/>
      <c r="Q40" s="226"/>
      <c r="R40" s="226"/>
      <c r="S40" s="226"/>
      <c r="T40" s="226"/>
      <c r="U40" s="226"/>
      <c r="V40" s="226"/>
      <c r="W40" s="226"/>
    </row>
    <row r="41" spans="2:23" ht="11.25">
      <c r="B41" s="133" t="s">
        <v>619</v>
      </c>
      <c r="C41" s="225"/>
      <c r="D41" s="226"/>
      <c r="E41" s="226"/>
      <c r="F41" s="226"/>
      <c r="G41" s="226"/>
      <c r="H41" s="226"/>
      <c r="I41" s="226"/>
      <c r="J41" s="226"/>
      <c r="K41" s="226"/>
      <c r="L41" s="226"/>
      <c r="M41" s="226"/>
      <c r="N41" s="226"/>
      <c r="O41" s="226"/>
      <c r="P41" s="226"/>
      <c r="Q41" s="226"/>
      <c r="R41" s="226"/>
      <c r="S41" s="226"/>
      <c r="T41" s="226"/>
      <c r="U41" s="226"/>
      <c r="V41" s="226"/>
      <c r="W41" s="226"/>
    </row>
    <row r="42" spans="2:23" ht="11.25">
      <c r="B42" s="133" t="s">
        <v>620</v>
      </c>
      <c r="C42" s="225"/>
      <c r="D42" s="226"/>
      <c r="E42" s="226"/>
      <c r="F42" s="226"/>
      <c r="G42" s="226"/>
      <c r="H42" s="226"/>
      <c r="I42" s="226"/>
      <c r="J42" s="226"/>
      <c r="K42" s="226"/>
      <c r="L42" s="226"/>
      <c r="M42" s="226"/>
      <c r="N42" s="226"/>
      <c r="O42" s="226"/>
      <c r="P42" s="226"/>
      <c r="Q42" s="226"/>
      <c r="R42" s="226"/>
      <c r="S42" s="226"/>
      <c r="T42" s="226"/>
      <c r="U42" s="226"/>
      <c r="V42" s="226"/>
      <c r="W42" s="226"/>
    </row>
    <row r="43" spans="2:23" ht="11.25">
      <c r="B43" s="133" t="s">
        <v>621</v>
      </c>
      <c r="C43" s="225"/>
      <c r="D43" s="226"/>
      <c r="E43" s="226"/>
      <c r="F43" s="226"/>
      <c r="G43" s="226"/>
      <c r="H43" s="226"/>
      <c r="I43" s="226"/>
      <c r="J43" s="226"/>
      <c r="K43" s="226"/>
      <c r="L43" s="226"/>
      <c r="M43" s="226"/>
      <c r="N43" s="226"/>
      <c r="O43" s="226"/>
      <c r="P43" s="226"/>
      <c r="Q43" s="226"/>
      <c r="R43" s="226"/>
      <c r="S43" s="226"/>
      <c r="T43" s="226"/>
      <c r="U43" s="226"/>
      <c r="V43" s="226"/>
      <c r="W43" s="226"/>
    </row>
    <row r="44" spans="2:23" ht="11.25">
      <c r="B44" s="133" t="s">
        <v>622</v>
      </c>
      <c r="C44" s="225"/>
      <c r="D44" s="226"/>
      <c r="E44" s="226"/>
      <c r="F44" s="226"/>
      <c r="G44" s="226"/>
      <c r="H44" s="226"/>
      <c r="I44" s="226"/>
      <c r="J44" s="226"/>
      <c r="K44" s="226"/>
      <c r="L44" s="226"/>
      <c r="M44" s="226"/>
      <c r="N44" s="226"/>
      <c r="O44" s="226"/>
      <c r="P44" s="226"/>
      <c r="Q44" s="226"/>
      <c r="R44" s="226"/>
      <c r="S44" s="226"/>
      <c r="T44" s="226"/>
      <c r="U44" s="226"/>
      <c r="V44" s="226"/>
      <c r="W44" s="226"/>
    </row>
    <row r="45" spans="2:23" ht="11.25">
      <c r="B45" s="133" t="s">
        <v>623</v>
      </c>
      <c r="C45" s="225"/>
      <c r="D45" s="226"/>
      <c r="E45" s="226"/>
      <c r="F45" s="226"/>
      <c r="G45" s="226"/>
      <c r="H45" s="226"/>
      <c r="I45" s="226"/>
      <c r="J45" s="226"/>
      <c r="K45" s="226"/>
      <c r="L45" s="226"/>
      <c r="M45" s="226"/>
      <c r="N45" s="226"/>
      <c r="O45" s="226"/>
      <c r="P45" s="226"/>
      <c r="Q45" s="226"/>
      <c r="R45" s="226"/>
      <c r="S45" s="226"/>
      <c r="T45" s="226"/>
      <c r="U45" s="226"/>
      <c r="V45" s="226"/>
      <c r="W45" s="226"/>
    </row>
    <row r="46" spans="2:23" ht="11.25">
      <c r="B46" s="133" t="s">
        <v>624</v>
      </c>
      <c r="C46" s="225"/>
      <c r="D46" s="226"/>
      <c r="E46" s="226"/>
      <c r="F46" s="226"/>
      <c r="G46" s="226"/>
      <c r="H46" s="226"/>
      <c r="I46" s="226"/>
      <c r="J46" s="226"/>
      <c r="K46" s="226"/>
      <c r="L46" s="226"/>
      <c r="M46" s="226"/>
      <c r="N46" s="226"/>
      <c r="O46" s="226"/>
      <c r="P46" s="226"/>
      <c r="Q46" s="226"/>
      <c r="R46" s="226"/>
      <c r="S46" s="226"/>
      <c r="T46" s="226"/>
      <c r="U46" s="226"/>
      <c r="V46" s="226"/>
      <c r="W46" s="226"/>
    </row>
    <row r="47" spans="2:23" ht="11.25">
      <c r="B47" s="133" t="s">
        <v>625</v>
      </c>
      <c r="C47" s="225"/>
      <c r="D47" s="226"/>
      <c r="E47" s="226"/>
      <c r="F47" s="226"/>
      <c r="G47" s="226"/>
      <c r="H47" s="226"/>
      <c r="I47" s="226"/>
      <c r="J47" s="226"/>
      <c r="K47" s="226"/>
      <c r="L47" s="226"/>
      <c r="M47" s="226"/>
      <c r="N47" s="226"/>
      <c r="O47" s="226"/>
      <c r="P47" s="226"/>
      <c r="Q47" s="226"/>
      <c r="R47" s="226"/>
      <c r="S47" s="226"/>
      <c r="T47" s="226"/>
      <c r="U47" s="226"/>
      <c r="V47" s="226"/>
      <c r="W47" s="226"/>
    </row>
    <row r="48" spans="2:23" ht="11.25">
      <c r="B48" s="133" t="s">
        <v>626</v>
      </c>
      <c r="C48" s="225"/>
      <c r="D48" s="226"/>
      <c r="E48" s="226"/>
      <c r="F48" s="226"/>
      <c r="G48" s="226"/>
      <c r="H48" s="226"/>
      <c r="I48" s="226"/>
      <c r="J48" s="226"/>
      <c r="K48" s="226"/>
      <c r="L48" s="226"/>
      <c r="M48" s="226"/>
      <c r="N48" s="226"/>
      <c r="O48" s="226"/>
      <c r="P48" s="226"/>
      <c r="Q48" s="226"/>
      <c r="R48" s="226"/>
      <c r="S48" s="226"/>
      <c r="T48" s="226"/>
      <c r="U48" s="226"/>
      <c r="V48" s="226"/>
      <c r="W48" s="226"/>
    </row>
    <row r="49" spans="2:23" ht="11.25">
      <c r="B49" s="133" t="s">
        <v>627</v>
      </c>
      <c r="C49" s="225"/>
      <c r="D49" s="226"/>
      <c r="E49" s="226"/>
      <c r="F49" s="226"/>
      <c r="G49" s="226"/>
      <c r="H49" s="226"/>
      <c r="I49" s="226"/>
      <c r="J49" s="226"/>
      <c r="K49" s="226"/>
      <c r="L49" s="226"/>
      <c r="M49" s="226"/>
      <c r="N49" s="226"/>
      <c r="O49" s="226"/>
      <c r="P49" s="226"/>
      <c r="Q49" s="226"/>
      <c r="R49" s="226"/>
      <c r="S49" s="226"/>
      <c r="T49" s="226"/>
      <c r="U49" s="226"/>
      <c r="V49" s="226"/>
      <c r="W49" s="226"/>
    </row>
    <row r="50" spans="2:23" ht="11.25">
      <c r="B50" s="133" t="s">
        <v>628</v>
      </c>
      <c r="C50" s="225"/>
      <c r="D50" s="226"/>
      <c r="E50" s="226"/>
      <c r="F50" s="226"/>
      <c r="G50" s="226"/>
      <c r="H50" s="226"/>
      <c r="I50" s="226"/>
      <c r="J50" s="226"/>
      <c r="K50" s="226"/>
      <c r="L50" s="226"/>
      <c r="M50" s="226"/>
      <c r="N50" s="226"/>
      <c r="O50" s="226"/>
      <c r="P50" s="226"/>
      <c r="Q50" s="226"/>
      <c r="R50" s="226"/>
      <c r="S50" s="226"/>
      <c r="T50" s="226"/>
      <c r="U50" s="226"/>
      <c r="V50" s="226"/>
      <c r="W50" s="226"/>
    </row>
    <row r="51" spans="2:23" ht="11.25">
      <c r="B51" s="133" t="s">
        <v>629</v>
      </c>
      <c r="C51" s="225"/>
      <c r="D51" s="226"/>
      <c r="E51" s="226"/>
      <c r="F51" s="226"/>
      <c r="G51" s="226"/>
      <c r="H51" s="226"/>
      <c r="I51" s="226"/>
      <c r="J51" s="226"/>
      <c r="K51" s="226"/>
      <c r="L51" s="226"/>
      <c r="M51" s="226"/>
      <c r="N51" s="226"/>
      <c r="O51" s="226"/>
      <c r="P51" s="226"/>
      <c r="Q51" s="226"/>
      <c r="R51" s="226"/>
      <c r="S51" s="226"/>
      <c r="T51" s="226"/>
      <c r="U51" s="226"/>
      <c r="V51" s="226"/>
      <c r="W51" s="226"/>
    </row>
    <row r="52" spans="2:23" ht="11.25">
      <c r="B52" s="133" t="s">
        <v>630</v>
      </c>
      <c r="C52" s="225"/>
      <c r="D52" s="226"/>
      <c r="E52" s="226"/>
      <c r="F52" s="226"/>
      <c r="G52" s="226"/>
      <c r="H52" s="226"/>
      <c r="I52" s="226"/>
      <c r="J52" s="226"/>
      <c r="K52" s="226"/>
      <c r="L52" s="226"/>
      <c r="M52" s="226"/>
      <c r="N52" s="226"/>
      <c r="O52" s="226"/>
      <c r="P52" s="226"/>
      <c r="Q52" s="226"/>
      <c r="R52" s="226"/>
      <c r="S52" s="226"/>
      <c r="T52" s="226"/>
      <c r="U52" s="226"/>
      <c r="V52" s="226"/>
      <c r="W52" s="226"/>
    </row>
    <row r="53" spans="2:23" ht="11.25">
      <c r="B53" s="133" t="s">
        <v>631</v>
      </c>
      <c r="C53" s="225"/>
      <c r="D53" s="226"/>
      <c r="E53" s="226"/>
      <c r="F53" s="226"/>
      <c r="G53" s="226"/>
      <c r="H53" s="226"/>
      <c r="I53" s="226"/>
      <c r="J53" s="226"/>
      <c r="K53" s="226"/>
      <c r="L53" s="226"/>
      <c r="M53" s="226"/>
      <c r="N53" s="226"/>
      <c r="O53" s="226"/>
      <c r="P53" s="226"/>
      <c r="Q53" s="226"/>
      <c r="R53" s="226"/>
      <c r="S53" s="226"/>
      <c r="T53" s="226"/>
      <c r="U53" s="226"/>
      <c r="V53" s="226"/>
      <c r="W53" s="226"/>
    </row>
    <row r="54" spans="2:23" ht="11.25">
      <c r="B54" s="133" t="s">
        <v>632</v>
      </c>
      <c r="C54" s="225"/>
      <c r="D54" s="226"/>
      <c r="E54" s="226"/>
      <c r="F54" s="226"/>
      <c r="G54" s="226"/>
      <c r="H54" s="226"/>
      <c r="I54" s="226"/>
      <c r="J54" s="226"/>
      <c r="K54" s="226"/>
      <c r="L54" s="226"/>
      <c r="M54" s="226"/>
      <c r="N54" s="226"/>
      <c r="O54" s="226"/>
      <c r="P54" s="226"/>
      <c r="Q54" s="226"/>
      <c r="R54" s="226"/>
      <c r="S54" s="226"/>
      <c r="T54" s="226"/>
      <c r="U54" s="226"/>
      <c r="V54" s="226"/>
      <c r="W54" s="226"/>
    </row>
    <row r="55" spans="2:23" ht="11.25">
      <c r="B55" s="133" t="s">
        <v>633</v>
      </c>
      <c r="C55" s="225"/>
      <c r="D55" s="226"/>
      <c r="E55" s="226"/>
      <c r="F55" s="226"/>
      <c r="G55" s="226"/>
      <c r="H55" s="226"/>
      <c r="I55" s="226"/>
      <c r="J55" s="226"/>
      <c r="K55" s="226"/>
      <c r="L55" s="226"/>
      <c r="M55" s="226"/>
      <c r="N55" s="226"/>
      <c r="O55" s="226"/>
      <c r="P55" s="226"/>
      <c r="Q55" s="226"/>
      <c r="R55" s="226"/>
      <c r="S55" s="226"/>
      <c r="T55" s="226"/>
      <c r="U55" s="226"/>
      <c r="V55" s="226"/>
      <c r="W55" s="226"/>
    </row>
    <row r="56" spans="2:23" ht="11.25">
      <c r="B56" s="133" t="s">
        <v>634</v>
      </c>
      <c r="C56" s="225"/>
      <c r="D56" s="226"/>
      <c r="E56" s="226"/>
      <c r="F56" s="226"/>
      <c r="G56" s="226"/>
      <c r="H56" s="226"/>
      <c r="I56" s="226"/>
      <c r="J56" s="226"/>
      <c r="K56" s="226"/>
      <c r="L56" s="226"/>
      <c r="M56" s="226"/>
      <c r="N56" s="226"/>
      <c r="O56" s="226"/>
      <c r="P56" s="226"/>
      <c r="Q56" s="226"/>
      <c r="R56" s="226"/>
      <c r="S56" s="226"/>
      <c r="T56" s="226"/>
      <c r="U56" s="226"/>
      <c r="V56" s="226"/>
      <c r="W56" s="226"/>
    </row>
    <row r="57" spans="2:23" ht="11.25">
      <c r="B57" s="133" t="s">
        <v>636</v>
      </c>
      <c r="C57" s="225"/>
      <c r="D57" s="226"/>
      <c r="E57" s="226"/>
      <c r="F57" s="226"/>
      <c r="G57" s="226"/>
      <c r="H57" s="226"/>
      <c r="I57" s="226"/>
      <c r="J57" s="226"/>
      <c r="K57" s="226"/>
      <c r="L57" s="226"/>
      <c r="M57" s="226"/>
      <c r="N57" s="226"/>
      <c r="O57" s="226"/>
      <c r="P57" s="226"/>
      <c r="Q57" s="226"/>
      <c r="R57" s="226"/>
      <c r="S57" s="226"/>
      <c r="T57" s="226"/>
      <c r="U57" s="226"/>
      <c r="V57" s="226"/>
      <c r="W57" s="226"/>
    </row>
    <row r="58" spans="2:23" ht="11.25">
      <c r="B58" s="133" t="s">
        <v>637</v>
      </c>
      <c r="C58" s="225"/>
      <c r="D58" s="226"/>
      <c r="E58" s="226"/>
      <c r="F58" s="226"/>
      <c r="G58" s="226"/>
      <c r="H58" s="226"/>
      <c r="I58" s="226"/>
      <c r="J58" s="226"/>
      <c r="K58" s="226"/>
      <c r="L58" s="226"/>
      <c r="M58" s="226"/>
      <c r="N58" s="226"/>
      <c r="O58" s="226"/>
      <c r="P58" s="226"/>
      <c r="Q58" s="226"/>
      <c r="R58" s="226"/>
      <c r="S58" s="226"/>
      <c r="T58" s="226"/>
      <c r="U58" s="226"/>
      <c r="V58" s="226"/>
      <c r="W58" s="226"/>
    </row>
    <row r="59" spans="2:23" ht="11.25">
      <c r="B59" s="133" t="s">
        <v>638</v>
      </c>
      <c r="C59" s="225"/>
      <c r="D59" s="226"/>
      <c r="E59" s="226"/>
      <c r="F59" s="226"/>
      <c r="G59" s="226"/>
      <c r="H59" s="226"/>
      <c r="I59" s="226"/>
      <c r="J59" s="226"/>
      <c r="K59" s="226"/>
      <c r="L59" s="226"/>
      <c r="M59" s="226"/>
      <c r="N59" s="226"/>
      <c r="O59" s="226"/>
      <c r="P59" s="226"/>
      <c r="Q59" s="226"/>
      <c r="R59" s="226"/>
      <c r="S59" s="226"/>
      <c r="T59" s="226"/>
      <c r="U59" s="226"/>
      <c r="V59" s="226"/>
      <c r="W59" s="226"/>
    </row>
    <row r="60" spans="2:23" ht="11.25">
      <c r="B60" s="133" t="s">
        <v>639</v>
      </c>
      <c r="C60" s="225"/>
      <c r="D60" s="226"/>
      <c r="E60" s="226"/>
      <c r="F60" s="226"/>
      <c r="G60" s="226"/>
      <c r="H60" s="226"/>
      <c r="I60" s="226"/>
      <c r="J60" s="226"/>
      <c r="K60" s="226"/>
      <c r="L60" s="226"/>
      <c r="M60" s="226"/>
      <c r="N60" s="226"/>
      <c r="O60" s="226"/>
      <c r="P60" s="226"/>
      <c r="Q60" s="226"/>
      <c r="R60" s="226"/>
      <c r="S60" s="226"/>
      <c r="T60" s="226"/>
      <c r="U60" s="226"/>
      <c r="V60" s="226"/>
      <c r="W60" s="226"/>
    </row>
    <row r="61" spans="2:23" ht="11.25">
      <c r="B61" s="133" t="s">
        <v>640</v>
      </c>
      <c r="C61" s="225"/>
      <c r="D61" s="226"/>
      <c r="E61" s="226"/>
      <c r="F61" s="226"/>
      <c r="G61" s="226"/>
      <c r="H61" s="226"/>
      <c r="I61" s="226"/>
      <c r="J61" s="226"/>
      <c r="K61" s="226"/>
      <c r="L61" s="226"/>
      <c r="M61" s="226"/>
      <c r="N61" s="226"/>
      <c r="O61" s="226"/>
      <c r="P61" s="226"/>
      <c r="Q61" s="226"/>
      <c r="R61" s="226"/>
      <c r="S61" s="226"/>
      <c r="T61" s="226"/>
      <c r="U61" s="226"/>
      <c r="V61" s="226"/>
      <c r="W61" s="226"/>
    </row>
    <row r="62" spans="2:23" ht="11.25">
      <c r="B62" s="133" t="s">
        <v>641</v>
      </c>
      <c r="C62" s="225"/>
      <c r="D62" s="226"/>
      <c r="E62" s="226"/>
      <c r="F62" s="226"/>
      <c r="G62" s="226"/>
      <c r="H62" s="226"/>
      <c r="I62" s="226"/>
      <c r="J62" s="226"/>
      <c r="K62" s="226"/>
      <c r="L62" s="226"/>
      <c r="M62" s="226"/>
      <c r="N62" s="226"/>
      <c r="O62" s="226"/>
      <c r="P62" s="226"/>
      <c r="Q62" s="226"/>
      <c r="R62" s="226"/>
      <c r="S62" s="226"/>
      <c r="T62" s="226"/>
      <c r="U62" s="226"/>
      <c r="V62" s="226"/>
      <c r="W62" s="226"/>
    </row>
    <row r="63" spans="2:23" ht="11.25">
      <c r="B63" s="133" t="s">
        <v>642</v>
      </c>
      <c r="C63" s="225"/>
      <c r="D63" s="226"/>
      <c r="E63" s="226"/>
      <c r="F63" s="226"/>
      <c r="G63" s="226"/>
      <c r="H63" s="226"/>
      <c r="I63" s="226"/>
      <c r="J63" s="226"/>
      <c r="K63" s="226"/>
      <c r="L63" s="226"/>
      <c r="M63" s="226"/>
      <c r="N63" s="226"/>
      <c r="O63" s="226"/>
      <c r="P63" s="226"/>
      <c r="Q63" s="226"/>
      <c r="R63" s="226"/>
      <c r="S63" s="226"/>
      <c r="T63" s="226"/>
      <c r="U63" s="226"/>
      <c r="V63" s="226"/>
      <c r="W63" s="226"/>
    </row>
    <row r="64" spans="2:23" ht="11.25">
      <c r="B64" s="133" t="s">
        <v>643</v>
      </c>
      <c r="C64" s="225"/>
      <c r="D64" s="226"/>
      <c r="E64" s="226"/>
      <c r="F64" s="226"/>
      <c r="G64" s="226"/>
      <c r="H64" s="226"/>
      <c r="I64" s="226"/>
      <c r="J64" s="226"/>
      <c r="K64" s="226"/>
      <c r="L64" s="226"/>
      <c r="M64" s="226"/>
      <c r="N64" s="226"/>
      <c r="O64" s="226"/>
      <c r="P64" s="226"/>
      <c r="Q64" s="226"/>
      <c r="R64" s="226"/>
      <c r="S64" s="226"/>
      <c r="T64" s="226"/>
      <c r="U64" s="226"/>
      <c r="V64" s="226"/>
      <c r="W64" s="226"/>
    </row>
    <row r="65" spans="2:23" ht="11.25">
      <c r="B65" s="133" t="s">
        <v>644</v>
      </c>
      <c r="C65" s="225"/>
      <c r="D65" s="226"/>
      <c r="E65" s="226"/>
      <c r="F65" s="226"/>
      <c r="G65" s="226"/>
      <c r="H65" s="226"/>
      <c r="I65" s="226"/>
      <c r="J65" s="226"/>
      <c r="K65" s="226"/>
      <c r="L65" s="226"/>
      <c r="M65" s="226"/>
      <c r="N65" s="226"/>
      <c r="O65" s="226"/>
      <c r="P65" s="226"/>
      <c r="Q65" s="226"/>
      <c r="R65" s="226"/>
      <c r="S65" s="226"/>
      <c r="T65" s="226"/>
      <c r="U65" s="226"/>
      <c r="V65" s="226"/>
      <c r="W65" s="226"/>
    </row>
    <row r="66" spans="2:23" ht="11.25">
      <c r="B66" s="133" t="s">
        <v>645</v>
      </c>
      <c r="C66" s="225"/>
      <c r="D66" s="226"/>
      <c r="E66" s="226"/>
      <c r="F66" s="226"/>
      <c r="G66" s="226"/>
      <c r="H66" s="226"/>
      <c r="I66" s="226"/>
      <c r="J66" s="226"/>
      <c r="K66" s="226"/>
      <c r="L66" s="226"/>
      <c r="M66" s="226"/>
      <c r="N66" s="226"/>
      <c r="O66" s="226"/>
      <c r="P66" s="226"/>
      <c r="Q66" s="226"/>
      <c r="R66" s="226"/>
      <c r="S66" s="226"/>
      <c r="T66" s="226"/>
      <c r="U66" s="226"/>
      <c r="V66" s="226"/>
      <c r="W66" s="226"/>
    </row>
    <row r="67" spans="2:23" ht="11.25">
      <c r="B67" s="133" t="s">
        <v>646</v>
      </c>
      <c r="C67" s="225"/>
      <c r="D67" s="226"/>
      <c r="E67" s="226"/>
      <c r="F67" s="226"/>
      <c r="G67" s="226"/>
      <c r="H67" s="226"/>
      <c r="I67" s="226"/>
      <c r="J67" s="226"/>
      <c r="K67" s="226"/>
      <c r="L67" s="226"/>
      <c r="M67" s="226"/>
      <c r="N67" s="226"/>
      <c r="O67" s="226"/>
      <c r="P67" s="226"/>
      <c r="Q67" s="226"/>
      <c r="R67" s="226"/>
      <c r="S67" s="226"/>
      <c r="T67" s="226"/>
      <c r="U67" s="226"/>
      <c r="V67" s="226"/>
      <c r="W67" s="226"/>
    </row>
    <row r="68" spans="2:23" ht="11.25">
      <c r="B68" s="133" t="s">
        <v>16</v>
      </c>
      <c r="C68" s="225"/>
      <c r="D68" s="226"/>
      <c r="E68" s="226"/>
      <c r="F68" s="226"/>
      <c r="G68" s="226"/>
      <c r="H68" s="226"/>
      <c r="I68" s="226"/>
      <c r="J68" s="226"/>
      <c r="K68" s="226"/>
      <c r="L68" s="226"/>
      <c r="M68" s="226"/>
      <c r="N68" s="226"/>
      <c r="O68" s="226"/>
      <c r="P68" s="226"/>
      <c r="Q68" s="226"/>
      <c r="R68" s="226"/>
      <c r="S68" s="226"/>
      <c r="T68" s="226"/>
      <c r="U68" s="226"/>
      <c r="V68" s="226"/>
      <c r="W68" s="226"/>
    </row>
    <row r="69" spans="2:23" ht="11.25">
      <c r="B69" s="133" t="s">
        <v>647</v>
      </c>
      <c r="C69" s="225"/>
      <c r="D69" s="226"/>
      <c r="E69" s="226"/>
      <c r="F69" s="226"/>
      <c r="G69" s="226"/>
      <c r="H69" s="226"/>
      <c r="I69" s="226"/>
      <c r="J69" s="226"/>
      <c r="K69" s="226"/>
      <c r="L69" s="226"/>
      <c r="M69" s="226"/>
      <c r="N69" s="226"/>
      <c r="O69" s="226"/>
      <c r="P69" s="226"/>
      <c r="Q69" s="226"/>
      <c r="R69" s="226"/>
      <c r="S69" s="226"/>
      <c r="T69" s="226"/>
      <c r="U69" s="226"/>
      <c r="V69" s="226"/>
      <c r="W69" s="226"/>
    </row>
    <row r="70" spans="2:23" ht="11.25">
      <c r="B70" s="133" t="s">
        <v>649</v>
      </c>
      <c r="C70" s="225"/>
      <c r="D70" s="226"/>
      <c r="E70" s="226"/>
      <c r="F70" s="226"/>
      <c r="G70" s="226"/>
      <c r="H70" s="226"/>
      <c r="I70" s="226"/>
      <c r="J70" s="226"/>
      <c r="K70" s="226"/>
      <c r="L70" s="226"/>
      <c r="M70" s="226"/>
      <c r="N70" s="226"/>
      <c r="O70" s="226"/>
      <c r="P70" s="226"/>
      <c r="Q70" s="226"/>
      <c r="R70" s="226"/>
      <c r="S70" s="226"/>
      <c r="T70" s="226"/>
      <c r="U70" s="226"/>
      <c r="V70" s="226"/>
      <c r="W70" s="226"/>
    </row>
    <row r="71" spans="2:23" ht="11.25">
      <c r="B71" s="133" t="s">
        <v>650</v>
      </c>
      <c r="C71" s="225"/>
      <c r="D71" s="226"/>
      <c r="E71" s="226"/>
      <c r="F71" s="226"/>
      <c r="G71" s="226"/>
      <c r="H71" s="226"/>
      <c r="I71" s="226"/>
      <c r="J71" s="226"/>
      <c r="K71" s="226"/>
      <c r="L71" s="226"/>
      <c r="M71" s="226"/>
      <c r="N71" s="226"/>
      <c r="O71" s="226"/>
      <c r="P71" s="226"/>
      <c r="Q71" s="226"/>
      <c r="R71" s="226"/>
      <c r="S71" s="226"/>
      <c r="T71" s="226"/>
      <c r="U71" s="226"/>
      <c r="V71" s="226"/>
      <c r="W71" s="226"/>
    </row>
    <row r="72" spans="2:23" ht="11.25">
      <c r="B72" s="133" t="s">
        <v>651</v>
      </c>
      <c r="C72" s="225"/>
      <c r="D72" s="226"/>
      <c r="E72" s="226"/>
      <c r="F72" s="226"/>
      <c r="G72" s="226"/>
      <c r="H72" s="226"/>
      <c r="I72" s="226"/>
      <c r="J72" s="226"/>
      <c r="K72" s="226"/>
      <c r="L72" s="226"/>
      <c r="M72" s="226"/>
      <c r="N72" s="226"/>
      <c r="O72" s="226"/>
      <c r="P72" s="226"/>
      <c r="Q72" s="226"/>
      <c r="R72" s="226"/>
      <c r="S72" s="226"/>
      <c r="T72" s="226"/>
      <c r="U72" s="226"/>
      <c r="V72" s="226"/>
      <c r="W72" s="226"/>
    </row>
    <row r="73" spans="2:23" ht="11.25">
      <c r="B73" s="133" t="s">
        <v>652</v>
      </c>
      <c r="C73" s="225"/>
      <c r="D73" s="226"/>
      <c r="E73" s="226"/>
      <c r="F73" s="226"/>
      <c r="G73" s="226"/>
      <c r="H73" s="226"/>
      <c r="I73" s="226"/>
      <c r="J73" s="226"/>
      <c r="K73" s="226"/>
      <c r="L73" s="226"/>
      <c r="M73" s="226"/>
      <c r="N73" s="226"/>
      <c r="O73" s="226"/>
      <c r="P73" s="226"/>
      <c r="Q73" s="226"/>
      <c r="R73" s="226"/>
      <c r="S73" s="226"/>
      <c r="T73" s="226"/>
      <c r="U73" s="226"/>
      <c r="V73" s="226"/>
      <c r="W73" s="226"/>
    </row>
    <row r="74" spans="2:23" ht="11.25">
      <c r="B74" s="133" t="s">
        <v>653</v>
      </c>
      <c r="C74" s="225"/>
      <c r="D74" s="226"/>
      <c r="E74" s="226"/>
      <c r="F74" s="226"/>
      <c r="G74" s="226"/>
      <c r="H74" s="226"/>
      <c r="I74" s="226"/>
      <c r="J74" s="226"/>
      <c r="K74" s="226"/>
      <c r="L74" s="226"/>
      <c r="M74" s="226"/>
      <c r="N74" s="226"/>
      <c r="O74" s="226"/>
      <c r="P74" s="226"/>
      <c r="Q74" s="226"/>
      <c r="R74" s="226"/>
      <c r="S74" s="226"/>
      <c r="T74" s="226"/>
      <c r="U74" s="226"/>
      <c r="V74" s="226"/>
      <c r="W74" s="226"/>
    </row>
    <row r="75" spans="2:23" ht="11.25">
      <c r="B75" s="133" t="s">
        <v>23</v>
      </c>
      <c r="C75" s="225"/>
      <c r="D75" s="226"/>
      <c r="E75" s="226"/>
      <c r="F75" s="226"/>
      <c r="G75" s="226"/>
      <c r="H75" s="226"/>
      <c r="I75" s="226"/>
      <c r="J75" s="226"/>
      <c r="K75" s="226"/>
      <c r="L75" s="226"/>
      <c r="M75" s="226"/>
      <c r="N75" s="226"/>
      <c r="O75" s="226"/>
      <c r="P75" s="226"/>
      <c r="Q75" s="226"/>
      <c r="R75" s="226"/>
      <c r="S75" s="226"/>
      <c r="T75" s="226"/>
      <c r="U75" s="226"/>
      <c r="V75" s="226"/>
      <c r="W75" s="226"/>
    </row>
    <row r="76" spans="2:23" ht="11.25">
      <c r="B76" s="133" t="s">
        <v>654</v>
      </c>
      <c r="C76" s="225"/>
      <c r="D76" s="226"/>
      <c r="E76" s="226"/>
      <c r="F76" s="226"/>
      <c r="G76" s="226"/>
      <c r="H76" s="226"/>
      <c r="I76" s="226"/>
      <c r="J76" s="226"/>
      <c r="K76" s="226"/>
      <c r="L76" s="226"/>
      <c r="M76" s="226"/>
      <c r="N76" s="226"/>
      <c r="O76" s="226"/>
      <c r="P76" s="226"/>
      <c r="Q76" s="226"/>
      <c r="R76" s="226"/>
      <c r="S76" s="226"/>
      <c r="T76" s="226"/>
      <c r="U76" s="226"/>
      <c r="V76" s="226"/>
      <c r="W76" s="226"/>
    </row>
    <row r="77" spans="2:23" ht="11.25">
      <c r="B77" s="133" t="s">
        <v>657</v>
      </c>
      <c r="C77" s="225"/>
      <c r="D77" s="226"/>
      <c r="E77" s="226"/>
      <c r="F77" s="226"/>
      <c r="G77" s="226"/>
      <c r="H77" s="226"/>
      <c r="I77" s="226"/>
      <c r="J77" s="226"/>
      <c r="K77" s="226"/>
      <c r="L77" s="226"/>
      <c r="M77" s="226"/>
      <c r="N77" s="226"/>
      <c r="O77" s="226"/>
      <c r="P77" s="226"/>
      <c r="Q77" s="226"/>
      <c r="R77" s="226"/>
      <c r="S77" s="226"/>
      <c r="T77" s="226"/>
      <c r="U77" s="226"/>
      <c r="V77" s="226"/>
      <c r="W77" s="226"/>
    </row>
    <row r="78" spans="2:23" ht="11.25">
      <c r="B78" s="133" t="s">
        <v>26</v>
      </c>
      <c r="C78" s="225"/>
      <c r="D78" s="226"/>
      <c r="E78" s="226"/>
      <c r="F78" s="226"/>
      <c r="G78" s="226"/>
      <c r="H78" s="226"/>
      <c r="I78" s="226"/>
      <c r="J78" s="226"/>
      <c r="K78" s="226"/>
      <c r="L78" s="226"/>
      <c r="M78" s="226"/>
      <c r="N78" s="226"/>
      <c r="O78" s="226"/>
      <c r="P78" s="226"/>
      <c r="Q78" s="226"/>
      <c r="R78" s="226"/>
      <c r="S78" s="226"/>
      <c r="T78" s="226"/>
      <c r="U78" s="226"/>
      <c r="V78" s="226"/>
      <c r="W78" s="226"/>
    </row>
    <row r="79" spans="2:23" ht="11.25">
      <c r="B79" s="133" t="s">
        <v>27</v>
      </c>
      <c r="C79" s="225"/>
      <c r="D79" s="226"/>
      <c r="E79" s="226"/>
      <c r="F79" s="226"/>
      <c r="G79" s="226"/>
      <c r="H79" s="226"/>
      <c r="I79" s="226"/>
      <c r="J79" s="226"/>
      <c r="K79" s="226"/>
      <c r="L79" s="226"/>
      <c r="M79" s="226"/>
      <c r="N79" s="226"/>
      <c r="O79" s="226"/>
      <c r="P79" s="226"/>
      <c r="Q79" s="226"/>
      <c r="R79" s="226"/>
      <c r="S79" s="226"/>
      <c r="T79" s="226"/>
      <c r="U79" s="226"/>
      <c r="V79" s="226"/>
      <c r="W79" s="226"/>
    </row>
    <row r="80" spans="2:23" ht="11.25">
      <c r="B80" s="133" t="s">
        <v>658</v>
      </c>
      <c r="C80" s="225"/>
      <c r="D80" s="226"/>
      <c r="E80" s="226"/>
      <c r="F80" s="226"/>
      <c r="G80" s="226"/>
      <c r="H80" s="226"/>
      <c r="I80" s="226"/>
      <c r="J80" s="226"/>
      <c r="K80" s="226"/>
      <c r="L80" s="226"/>
      <c r="M80" s="226"/>
      <c r="N80" s="226"/>
      <c r="O80" s="226"/>
      <c r="P80" s="226"/>
      <c r="Q80" s="226"/>
      <c r="R80" s="226"/>
      <c r="S80" s="226"/>
      <c r="T80" s="226"/>
      <c r="U80" s="226"/>
      <c r="V80" s="226"/>
      <c r="W80" s="226"/>
    </row>
    <row r="81" spans="2:23" ht="11.25">
      <c r="B81" s="133" t="s">
        <v>659</v>
      </c>
      <c r="C81" s="225"/>
      <c r="D81" s="226"/>
      <c r="E81" s="226"/>
      <c r="F81" s="226"/>
      <c r="G81" s="226"/>
      <c r="H81" s="226"/>
      <c r="I81" s="226"/>
      <c r="J81" s="226"/>
      <c r="K81" s="226"/>
      <c r="L81" s="226"/>
      <c r="M81" s="226"/>
      <c r="N81" s="226"/>
      <c r="O81" s="226"/>
      <c r="P81" s="226"/>
      <c r="Q81" s="226"/>
      <c r="R81" s="226"/>
      <c r="S81" s="226"/>
      <c r="T81" s="226"/>
      <c r="U81" s="226"/>
      <c r="V81" s="226"/>
      <c r="W81" s="226"/>
    </row>
    <row r="82" spans="2:23" ht="11.25">
      <c r="B82" s="133" t="s">
        <v>660</v>
      </c>
      <c r="C82" s="225"/>
      <c r="D82" s="226"/>
      <c r="E82" s="226"/>
      <c r="F82" s="226"/>
      <c r="G82" s="226"/>
      <c r="H82" s="226"/>
      <c r="I82" s="226"/>
      <c r="J82" s="226"/>
      <c r="K82" s="226"/>
      <c r="L82" s="226"/>
      <c r="M82" s="226"/>
      <c r="N82" s="226"/>
      <c r="O82" s="226"/>
      <c r="P82" s="226"/>
      <c r="Q82" s="226"/>
      <c r="R82" s="226"/>
      <c r="S82" s="226"/>
      <c r="T82" s="226"/>
      <c r="U82" s="226"/>
      <c r="V82" s="226"/>
      <c r="W82" s="226"/>
    </row>
    <row r="83" spans="2:23" ht="11.25">
      <c r="B83" s="133" t="s">
        <v>212</v>
      </c>
      <c r="C83" s="225"/>
      <c r="D83" s="226"/>
      <c r="E83" s="226"/>
      <c r="F83" s="226"/>
      <c r="G83" s="226"/>
      <c r="H83" s="226"/>
      <c r="I83" s="226"/>
      <c r="J83" s="226"/>
      <c r="K83" s="226"/>
      <c r="L83" s="226"/>
      <c r="M83" s="226"/>
      <c r="N83" s="226"/>
      <c r="O83" s="226"/>
      <c r="P83" s="226"/>
      <c r="Q83" s="226"/>
      <c r="R83" s="226"/>
      <c r="S83" s="226"/>
      <c r="T83" s="226"/>
      <c r="U83" s="226"/>
      <c r="V83" s="226"/>
      <c r="W83" s="226"/>
    </row>
    <row r="84" spans="2:25" ht="11.25">
      <c r="B84" s="219" t="s">
        <v>217</v>
      </c>
      <c r="C84" s="143">
        <f>SUM(C9:C83)</f>
        <v>0</v>
      </c>
      <c r="D84" s="143">
        <f>SUM(D9:D83)</f>
        <v>0</v>
      </c>
      <c r="E84" s="143">
        <f aca="true" t="shared" si="0" ref="E84:W84">SUM(E9:E83)</f>
        <v>0</v>
      </c>
      <c r="F84" s="143">
        <f t="shared" si="0"/>
        <v>0</v>
      </c>
      <c r="G84" s="143">
        <f t="shared" si="0"/>
        <v>0</v>
      </c>
      <c r="H84" s="143">
        <f t="shared" si="0"/>
        <v>0</v>
      </c>
      <c r="I84" s="143">
        <f t="shared" si="0"/>
        <v>0</v>
      </c>
      <c r="J84" s="143">
        <f t="shared" si="0"/>
        <v>0</v>
      </c>
      <c r="K84" s="143">
        <f t="shared" si="0"/>
        <v>0</v>
      </c>
      <c r="L84" s="143">
        <f t="shared" si="0"/>
        <v>0</v>
      </c>
      <c r="M84" s="143">
        <f t="shared" si="0"/>
        <v>0</v>
      </c>
      <c r="N84" s="143">
        <f t="shared" si="0"/>
        <v>0</v>
      </c>
      <c r="O84" s="143">
        <f t="shared" si="0"/>
        <v>0</v>
      </c>
      <c r="P84" s="143">
        <f t="shared" si="0"/>
        <v>0</v>
      </c>
      <c r="Q84" s="143">
        <f t="shared" si="0"/>
        <v>0</v>
      </c>
      <c r="R84" s="143">
        <f t="shared" si="0"/>
        <v>0</v>
      </c>
      <c r="S84" s="143">
        <f t="shared" si="0"/>
        <v>0</v>
      </c>
      <c r="T84" s="143">
        <f t="shared" si="0"/>
        <v>0</v>
      </c>
      <c r="U84" s="143">
        <f t="shared" si="0"/>
        <v>0</v>
      </c>
      <c r="V84" s="143">
        <f t="shared" si="0"/>
        <v>0</v>
      </c>
      <c r="W84" s="143">
        <f t="shared" si="0"/>
        <v>0</v>
      </c>
      <c r="Y84" s="144"/>
    </row>
    <row r="85" ht="11.25"/>
    <row r="86" ht="11.25">
      <c r="B86" s="131" t="s">
        <v>576</v>
      </c>
    </row>
    <row r="87" spans="2:3" ht="11.25">
      <c r="B87" s="131">
        <v>1</v>
      </c>
      <c r="C87" s="131" t="s">
        <v>664</v>
      </c>
    </row>
    <row r="88" spans="2:3" ht="11.25">
      <c r="B88" s="131">
        <v>2</v>
      </c>
      <c r="C88" s="131" t="s">
        <v>665</v>
      </c>
    </row>
    <row r="89" spans="2:3" ht="11.25">
      <c r="B89" s="131">
        <v>3</v>
      </c>
      <c r="C89" s="131" t="s">
        <v>683</v>
      </c>
    </row>
    <row r="90" spans="2:3" ht="11.25">
      <c r="B90" s="131">
        <v>4</v>
      </c>
      <c r="C90" s="131" t="s">
        <v>667</v>
      </c>
    </row>
    <row r="91" spans="2:3" ht="11.25">
      <c r="B91" s="131">
        <v>5</v>
      </c>
      <c r="C91" s="131" t="s">
        <v>682</v>
      </c>
    </row>
    <row r="92" ht="11.25"/>
    <row r="93" ht="14.25" customHeight="1">
      <c r="B93" s="58" t="s">
        <v>79</v>
      </c>
    </row>
    <row r="94" ht="14.25" customHeight="1">
      <c r="B94" s="628"/>
    </row>
    <row r="95" ht="14.25" customHeight="1">
      <c r="B95" s="629"/>
    </row>
    <row r="96" ht="14.25" customHeight="1">
      <c r="B96" s="629"/>
    </row>
    <row r="97" ht="14.25" customHeight="1">
      <c r="B97" s="629"/>
    </row>
    <row r="98" ht="14.25" customHeight="1">
      <c r="B98" s="629"/>
    </row>
    <row r="99" ht="14.25" customHeight="1">
      <c r="B99" s="132" t="s">
        <v>345</v>
      </c>
    </row>
    <row r="100" ht="11.25"/>
    <row r="101" ht="11.25">
      <c r="B101" s="148" t="s">
        <v>200</v>
      </c>
    </row>
    <row r="102" ht="11.25">
      <c r="B102" s="133"/>
    </row>
    <row r="103" spans="2:24" ht="11.25">
      <c r="B103" s="130" t="s">
        <v>582</v>
      </c>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58" t="s">
        <v>853</v>
      </c>
    </row>
    <row r="104" spans="2:24" ht="11.25">
      <c r="B104" s="227" t="s">
        <v>583</v>
      </c>
      <c r="C104" s="479">
        <f>C$4*C9*'EMISSIONS FACTORS'!$E38/1000</f>
        <v>0</v>
      </c>
      <c r="D104" s="479">
        <f>D$4*D9*'EMISSIONS FACTORS'!$E38/1000</f>
        <v>0</v>
      </c>
      <c r="E104" s="479">
        <f>E$4*E9*'EMISSIONS FACTORS'!$E38/1000</f>
        <v>0</v>
      </c>
      <c r="F104" s="479">
        <f>F$4*F9*'EMISSIONS FACTORS'!$E38/1000</f>
        <v>0</v>
      </c>
      <c r="G104" s="479">
        <f>G$4*G9*'EMISSIONS FACTORS'!$E38/1000</f>
        <v>0</v>
      </c>
      <c r="H104" s="479">
        <f>H$4*H9*'EMISSIONS FACTORS'!$E38/1000</f>
        <v>0</v>
      </c>
      <c r="I104" s="479">
        <f>I$4*I9*'EMISSIONS FACTORS'!$E38/1000</f>
        <v>0</v>
      </c>
      <c r="J104" s="479">
        <f>J$4*J9*'EMISSIONS FACTORS'!$E38/1000</f>
        <v>0</v>
      </c>
      <c r="K104" s="479">
        <f>K$4*K9*'EMISSIONS FACTORS'!$E38/1000</f>
        <v>0</v>
      </c>
      <c r="L104" s="479">
        <f>L$4*L9*'EMISSIONS FACTORS'!$E38/1000</f>
        <v>0</v>
      </c>
      <c r="M104" s="479">
        <f>M$4*M9*'EMISSIONS FACTORS'!$E38/1000</f>
        <v>0</v>
      </c>
      <c r="N104" s="479">
        <f>N$4*N9*'EMISSIONS FACTORS'!$E38/1000</f>
        <v>0</v>
      </c>
      <c r="O104" s="479">
        <f>O$4*O9*'EMISSIONS FACTORS'!$E38/1000</f>
        <v>0</v>
      </c>
      <c r="P104" s="479">
        <f>P$4*P9*'EMISSIONS FACTORS'!$E38/1000</f>
        <v>0</v>
      </c>
      <c r="Q104" s="479">
        <f>Q$4*Q9*'EMISSIONS FACTORS'!$E38/1000</f>
        <v>0</v>
      </c>
      <c r="R104" s="479">
        <f>R$4*R9*'EMISSIONS FACTORS'!$E38/1000</f>
        <v>0</v>
      </c>
      <c r="S104" s="479">
        <f>S$4*S9*'EMISSIONS FACTORS'!$E38/1000</f>
        <v>0</v>
      </c>
      <c r="T104" s="479">
        <f>T$4*T9*'EMISSIONS FACTORS'!$E38/1000</f>
        <v>0</v>
      </c>
      <c r="U104" s="479">
        <f>U$4*U9*'EMISSIONS FACTORS'!$E38/1000</f>
        <v>0</v>
      </c>
      <c r="V104" s="479">
        <f>V$4*V9*'EMISSIONS FACTORS'!$E38/1000</f>
        <v>0</v>
      </c>
      <c r="W104" s="479">
        <f>W$4*W9*'EMISSIONS FACTORS'!$E38/1000</f>
        <v>0</v>
      </c>
      <c r="X104" s="480">
        <f>SUM(C104:W104)</f>
        <v>0</v>
      </c>
    </row>
    <row r="105" spans="2:24" ht="11.25">
      <c r="B105" s="227" t="s">
        <v>584</v>
      </c>
      <c r="C105" s="479">
        <f>C$4*C10*'EMISSIONS FACTORS'!$E39/1000</f>
        <v>0</v>
      </c>
      <c r="D105" s="479">
        <f>D$4*D10*'EMISSIONS FACTORS'!$E39/1000</f>
        <v>0</v>
      </c>
      <c r="E105" s="479">
        <f>E$4*E10*'EMISSIONS FACTORS'!$E39/1000</f>
        <v>0</v>
      </c>
      <c r="F105" s="479">
        <f>F$4*F10*'EMISSIONS FACTORS'!$E39/1000</f>
        <v>0</v>
      </c>
      <c r="G105" s="479">
        <f>G$4*G10*'EMISSIONS FACTORS'!$E39/1000</f>
        <v>0</v>
      </c>
      <c r="H105" s="479">
        <f>H$4*H10*'EMISSIONS FACTORS'!$E39/1000</f>
        <v>0</v>
      </c>
      <c r="I105" s="479">
        <f>I$4*I10*'EMISSIONS FACTORS'!$E39/1000</f>
        <v>0</v>
      </c>
      <c r="J105" s="479">
        <f>J$4*J10*'EMISSIONS FACTORS'!$E39/1000</f>
        <v>0</v>
      </c>
      <c r="K105" s="479">
        <f>K$4*K10*'EMISSIONS FACTORS'!$E39/1000</f>
        <v>0</v>
      </c>
      <c r="L105" s="479">
        <f>L$4*L10*'EMISSIONS FACTORS'!$E39/1000</f>
        <v>0</v>
      </c>
      <c r="M105" s="479">
        <f>M$4*M10*'EMISSIONS FACTORS'!$E39/1000</f>
        <v>0</v>
      </c>
      <c r="N105" s="479">
        <f>N$4*N10*'EMISSIONS FACTORS'!$E39/1000</f>
        <v>0</v>
      </c>
      <c r="O105" s="479">
        <f>O$4*O10*'EMISSIONS FACTORS'!$E39/1000</f>
        <v>0</v>
      </c>
      <c r="P105" s="479">
        <f>P$4*P10*'EMISSIONS FACTORS'!$E39/1000</f>
        <v>0</v>
      </c>
      <c r="Q105" s="479">
        <f>Q$4*Q10*'EMISSIONS FACTORS'!$E39/1000</f>
        <v>0</v>
      </c>
      <c r="R105" s="479">
        <f>R$4*R10*'EMISSIONS FACTORS'!$E39/1000</f>
        <v>0</v>
      </c>
      <c r="S105" s="479">
        <f>S$4*S10*'EMISSIONS FACTORS'!$E39/1000</f>
        <v>0</v>
      </c>
      <c r="T105" s="479">
        <f>T$4*T10*'EMISSIONS FACTORS'!$E39/1000</f>
        <v>0</v>
      </c>
      <c r="U105" s="479">
        <f>U$4*U10*'EMISSIONS FACTORS'!$E39/1000</f>
        <v>0</v>
      </c>
      <c r="V105" s="479">
        <f>V$4*V10*'EMISSIONS FACTORS'!$E39/1000</f>
        <v>0</v>
      </c>
      <c r="W105" s="479">
        <f>W$4*W10*'EMISSIONS FACTORS'!$E39/1000</f>
        <v>0</v>
      </c>
      <c r="X105" s="480">
        <f aca="true" t="shared" si="1" ref="X105:X168">SUM(C105:W105)</f>
        <v>0</v>
      </c>
    </row>
    <row r="106" spans="2:24" ht="11.25">
      <c r="B106" s="227" t="s">
        <v>585</v>
      </c>
      <c r="C106" s="479">
        <f>C$4*C11*'EMISSIONS FACTORS'!$E40/1000</f>
        <v>0</v>
      </c>
      <c r="D106" s="479">
        <f>D$4*D11*'EMISSIONS FACTORS'!$E40/1000</f>
        <v>0</v>
      </c>
      <c r="E106" s="479">
        <f>E$4*E11*'EMISSIONS FACTORS'!$E40/1000</f>
        <v>0</v>
      </c>
      <c r="F106" s="479">
        <f>F$4*F11*'EMISSIONS FACTORS'!$E40/1000</f>
        <v>0</v>
      </c>
      <c r="G106" s="479">
        <f>G$4*G11*'EMISSIONS FACTORS'!$E40/1000</f>
        <v>0</v>
      </c>
      <c r="H106" s="479">
        <f>H$4*H11*'EMISSIONS FACTORS'!$E40/1000</f>
        <v>0</v>
      </c>
      <c r="I106" s="479">
        <f>I$4*I11*'EMISSIONS FACTORS'!$E40/1000</f>
        <v>0</v>
      </c>
      <c r="J106" s="479">
        <f>J$4*J11*'EMISSIONS FACTORS'!$E40/1000</f>
        <v>0</v>
      </c>
      <c r="K106" s="479">
        <f>K$4*K11*'EMISSIONS FACTORS'!$E40/1000</f>
        <v>0</v>
      </c>
      <c r="L106" s="479">
        <f>L$4*L11*'EMISSIONS FACTORS'!$E40/1000</f>
        <v>0</v>
      </c>
      <c r="M106" s="479">
        <f>M$4*M11*'EMISSIONS FACTORS'!$E40/1000</f>
        <v>0</v>
      </c>
      <c r="N106" s="479">
        <f>N$4*N11*'EMISSIONS FACTORS'!$E40/1000</f>
        <v>0</v>
      </c>
      <c r="O106" s="479">
        <f>O$4*O11*'EMISSIONS FACTORS'!$E40/1000</f>
        <v>0</v>
      </c>
      <c r="P106" s="479">
        <f>P$4*P11*'EMISSIONS FACTORS'!$E40/1000</f>
        <v>0</v>
      </c>
      <c r="Q106" s="479">
        <f>Q$4*Q11*'EMISSIONS FACTORS'!$E40/1000</f>
        <v>0</v>
      </c>
      <c r="R106" s="479">
        <f>R$4*R11*'EMISSIONS FACTORS'!$E40/1000</f>
        <v>0</v>
      </c>
      <c r="S106" s="479">
        <f>S$4*S11*'EMISSIONS FACTORS'!$E40/1000</f>
        <v>0</v>
      </c>
      <c r="T106" s="479">
        <f>T$4*T11*'EMISSIONS FACTORS'!$E40/1000</f>
        <v>0</v>
      </c>
      <c r="U106" s="479">
        <f>U$4*U11*'EMISSIONS FACTORS'!$E40/1000</f>
        <v>0</v>
      </c>
      <c r="V106" s="479">
        <f>V$4*V11*'EMISSIONS FACTORS'!$E40/1000</f>
        <v>0</v>
      </c>
      <c r="W106" s="479">
        <f>W$4*W11*'EMISSIONS FACTORS'!$E40/1000</f>
        <v>0</v>
      </c>
      <c r="X106" s="480">
        <f t="shared" si="1"/>
        <v>0</v>
      </c>
    </row>
    <row r="107" spans="2:24" ht="11.25">
      <c r="B107" s="227" t="s">
        <v>586</v>
      </c>
      <c r="C107" s="479">
        <f>C$4*C12*'EMISSIONS FACTORS'!$E41/1000</f>
        <v>0</v>
      </c>
      <c r="D107" s="479">
        <f>D$4*D12*'EMISSIONS FACTORS'!$E41/1000</f>
        <v>0</v>
      </c>
      <c r="E107" s="479">
        <f>E$4*E12*'EMISSIONS FACTORS'!$E41/1000</f>
        <v>0</v>
      </c>
      <c r="F107" s="479">
        <f>F$4*F12*'EMISSIONS FACTORS'!$E41/1000</f>
        <v>0</v>
      </c>
      <c r="G107" s="479">
        <f>G$4*G12*'EMISSIONS FACTORS'!$E41/1000</f>
        <v>0</v>
      </c>
      <c r="H107" s="479">
        <f>H$4*H12*'EMISSIONS FACTORS'!$E41/1000</f>
        <v>0</v>
      </c>
      <c r="I107" s="479">
        <f>I$4*I12*'EMISSIONS FACTORS'!$E41/1000</f>
        <v>0</v>
      </c>
      <c r="J107" s="479">
        <f>J$4*J12*'EMISSIONS FACTORS'!$E41/1000</f>
        <v>0</v>
      </c>
      <c r="K107" s="479">
        <f>K$4*K12*'EMISSIONS FACTORS'!$E41/1000</f>
        <v>0</v>
      </c>
      <c r="L107" s="479">
        <f>L$4*L12*'EMISSIONS FACTORS'!$E41/1000</f>
        <v>0</v>
      </c>
      <c r="M107" s="479">
        <f>M$4*M12*'EMISSIONS FACTORS'!$E41/1000</f>
        <v>0</v>
      </c>
      <c r="N107" s="479">
        <f>N$4*N12*'EMISSIONS FACTORS'!$E41/1000</f>
        <v>0</v>
      </c>
      <c r="O107" s="479">
        <f>O$4*O12*'EMISSIONS FACTORS'!$E41/1000</f>
        <v>0</v>
      </c>
      <c r="P107" s="479">
        <f>P$4*P12*'EMISSIONS FACTORS'!$E41/1000</f>
        <v>0</v>
      </c>
      <c r="Q107" s="479">
        <f>Q$4*Q12*'EMISSIONS FACTORS'!$E41/1000</f>
        <v>0</v>
      </c>
      <c r="R107" s="479">
        <f>R$4*R12*'EMISSIONS FACTORS'!$E41/1000</f>
        <v>0</v>
      </c>
      <c r="S107" s="479">
        <f>S$4*S12*'EMISSIONS FACTORS'!$E41/1000</f>
        <v>0</v>
      </c>
      <c r="T107" s="479">
        <f>T$4*T12*'EMISSIONS FACTORS'!$E41/1000</f>
        <v>0</v>
      </c>
      <c r="U107" s="479">
        <f>U$4*U12*'EMISSIONS FACTORS'!$E41/1000</f>
        <v>0</v>
      </c>
      <c r="V107" s="479">
        <f>V$4*V12*'EMISSIONS FACTORS'!$E41/1000</f>
        <v>0</v>
      </c>
      <c r="W107" s="479">
        <f>W$4*W12*'EMISSIONS FACTORS'!$E41/1000</f>
        <v>0</v>
      </c>
      <c r="X107" s="480">
        <f t="shared" si="1"/>
        <v>0</v>
      </c>
    </row>
    <row r="108" spans="2:24" ht="11.25">
      <c r="B108" s="227" t="s">
        <v>587</v>
      </c>
      <c r="C108" s="479">
        <f>C$4*C13*'EMISSIONS FACTORS'!$E42/1000</f>
        <v>0</v>
      </c>
      <c r="D108" s="479">
        <f>D$4*D13*'EMISSIONS FACTORS'!$E42/1000</f>
        <v>0</v>
      </c>
      <c r="E108" s="479">
        <f>E$4*E13*'EMISSIONS FACTORS'!$E42/1000</f>
        <v>0</v>
      </c>
      <c r="F108" s="479">
        <f>F$4*F13*'EMISSIONS FACTORS'!$E42/1000</f>
        <v>0</v>
      </c>
      <c r="G108" s="479">
        <f>G$4*G13*'EMISSIONS FACTORS'!$E42/1000</f>
        <v>0</v>
      </c>
      <c r="H108" s="479">
        <f>H$4*H13*'EMISSIONS FACTORS'!$E42/1000</f>
        <v>0</v>
      </c>
      <c r="I108" s="479">
        <f>I$4*I13*'EMISSIONS FACTORS'!$E42/1000</f>
        <v>0</v>
      </c>
      <c r="J108" s="479">
        <f>J$4*J13*'EMISSIONS FACTORS'!$E42/1000</f>
        <v>0</v>
      </c>
      <c r="K108" s="479">
        <f>K$4*K13*'EMISSIONS FACTORS'!$E42/1000</f>
        <v>0</v>
      </c>
      <c r="L108" s="479">
        <f>L$4*L13*'EMISSIONS FACTORS'!$E42/1000</f>
        <v>0</v>
      </c>
      <c r="M108" s="479">
        <f>M$4*M13*'EMISSIONS FACTORS'!$E42/1000</f>
        <v>0</v>
      </c>
      <c r="N108" s="479">
        <f>N$4*N13*'EMISSIONS FACTORS'!$E42/1000</f>
        <v>0</v>
      </c>
      <c r="O108" s="479">
        <f>O$4*O13*'EMISSIONS FACTORS'!$E42/1000</f>
        <v>0</v>
      </c>
      <c r="P108" s="479">
        <f>P$4*P13*'EMISSIONS FACTORS'!$E42/1000</f>
        <v>0</v>
      </c>
      <c r="Q108" s="479">
        <f>Q$4*Q13*'EMISSIONS FACTORS'!$E42/1000</f>
        <v>0</v>
      </c>
      <c r="R108" s="479">
        <f>R$4*R13*'EMISSIONS FACTORS'!$E42/1000</f>
        <v>0</v>
      </c>
      <c r="S108" s="479">
        <f>S$4*S13*'EMISSIONS FACTORS'!$E42/1000</f>
        <v>0</v>
      </c>
      <c r="T108" s="479">
        <f>T$4*T13*'EMISSIONS FACTORS'!$E42/1000</f>
        <v>0</v>
      </c>
      <c r="U108" s="479">
        <f>U$4*U13*'EMISSIONS FACTORS'!$E42/1000</f>
        <v>0</v>
      </c>
      <c r="V108" s="479">
        <f>V$4*V13*'EMISSIONS FACTORS'!$E42/1000</f>
        <v>0</v>
      </c>
      <c r="W108" s="479">
        <f>W$4*W13*'EMISSIONS FACTORS'!$E42/1000</f>
        <v>0</v>
      </c>
      <c r="X108" s="480">
        <f t="shared" si="1"/>
        <v>0</v>
      </c>
    </row>
    <row r="109" spans="2:24" ht="11.25">
      <c r="B109" s="227" t="s">
        <v>588</v>
      </c>
      <c r="C109" s="479">
        <f>C$4*C14*'EMISSIONS FACTORS'!$E43/1000</f>
        <v>0</v>
      </c>
      <c r="D109" s="479">
        <f>D$4*D14*'EMISSIONS FACTORS'!$E43/1000</f>
        <v>0</v>
      </c>
      <c r="E109" s="479">
        <f>E$4*E14*'EMISSIONS FACTORS'!$E43/1000</f>
        <v>0</v>
      </c>
      <c r="F109" s="479">
        <f>F$4*F14*'EMISSIONS FACTORS'!$E43/1000</f>
        <v>0</v>
      </c>
      <c r="G109" s="479">
        <f>G$4*G14*'EMISSIONS FACTORS'!$E43/1000</f>
        <v>0</v>
      </c>
      <c r="H109" s="479">
        <f>H$4*H14*'EMISSIONS FACTORS'!$E43/1000</f>
        <v>0</v>
      </c>
      <c r="I109" s="479">
        <f>I$4*I14*'EMISSIONS FACTORS'!$E43/1000</f>
        <v>0</v>
      </c>
      <c r="J109" s="479">
        <f>J$4*J14*'EMISSIONS FACTORS'!$E43/1000</f>
        <v>0</v>
      </c>
      <c r="K109" s="479">
        <f>K$4*K14*'EMISSIONS FACTORS'!$E43/1000</f>
        <v>0</v>
      </c>
      <c r="L109" s="479">
        <f>L$4*L14*'EMISSIONS FACTORS'!$E43/1000</f>
        <v>0</v>
      </c>
      <c r="M109" s="479">
        <f>M$4*M14*'EMISSIONS FACTORS'!$E43/1000</f>
        <v>0</v>
      </c>
      <c r="N109" s="479">
        <f>N$4*N14*'EMISSIONS FACTORS'!$E43/1000</f>
        <v>0</v>
      </c>
      <c r="O109" s="479">
        <f>O$4*O14*'EMISSIONS FACTORS'!$E43/1000</f>
        <v>0</v>
      </c>
      <c r="P109" s="479">
        <f>P$4*P14*'EMISSIONS FACTORS'!$E43/1000</f>
        <v>0</v>
      </c>
      <c r="Q109" s="479">
        <f>Q$4*Q14*'EMISSIONS FACTORS'!$E43/1000</f>
        <v>0</v>
      </c>
      <c r="R109" s="479">
        <f>R$4*R14*'EMISSIONS FACTORS'!$E43/1000</f>
        <v>0</v>
      </c>
      <c r="S109" s="479">
        <f>S$4*S14*'EMISSIONS FACTORS'!$E43/1000</f>
        <v>0</v>
      </c>
      <c r="T109" s="479">
        <f>T$4*T14*'EMISSIONS FACTORS'!$E43/1000</f>
        <v>0</v>
      </c>
      <c r="U109" s="479">
        <f>U$4*U14*'EMISSIONS FACTORS'!$E43/1000</f>
        <v>0</v>
      </c>
      <c r="V109" s="479">
        <f>V$4*V14*'EMISSIONS FACTORS'!$E43/1000</f>
        <v>0</v>
      </c>
      <c r="W109" s="479">
        <f>W$4*W14*'EMISSIONS FACTORS'!$E43/1000</f>
        <v>0</v>
      </c>
      <c r="X109" s="480">
        <f t="shared" si="1"/>
        <v>0</v>
      </c>
    </row>
    <row r="110" spans="2:24" ht="11.25">
      <c r="B110" s="227" t="s">
        <v>589</v>
      </c>
      <c r="C110" s="479">
        <f>C$4*C15*'EMISSIONS FACTORS'!$E44/1000</f>
        <v>0</v>
      </c>
      <c r="D110" s="479">
        <f>D$4*D15*'EMISSIONS FACTORS'!$E44/1000</f>
        <v>0</v>
      </c>
      <c r="E110" s="479">
        <f>E$4*E15*'EMISSIONS FACTORS'!$E44/1000</f>
        <v>0</v>
      </c>
      <c r="F110" s="479">
        <f>F$4*F15*'EMISSIONS FACTORS'!$E44/1000</f>
        <v>0</v>
      </c>
      <c r="G110" s="479">
        <f>G$4*G15*'EMISSIONS FACTORS'!$E44/1000</f>
        <v>0</v>
      </c>
      <c r="H110" s="479">
        <f>H$4*H15*'EMISSIONS FACTORS'!$E44/1000</f>
        <v>0</v>
      </c>
      <c r="I110" s="479">
        <f>I$4*I15*'EMISSIONS FACTORS'!$E44/1000</f>
        <v>0</v>
      </c>
      <c r="J110" s="479">
        <f>J$4*J15*'EMISSIONS FACTORS'!$E44/1000</f>
        <v>0</v>
      </c>
      <c r="K110" s="479">
        <f>K$4*K15*'EMISSIONS FACTORS'!$E44/1000</f>
        <v>0</v>
      </c>
      <c r="L110" s="479">
        <f>L$4*L15*'EMISSIONS FACTORS'!$E44/1000</f>
        <v>0</v>
      </c>
      <c r="M110" s="479">
        <f>M$4*M15*'EMISSIONS FACTORS'!$E44/1000</f>
        <v>0</v>
      </c>
      <c r="N110" s="479">
        <f>N$4*N15*'EMISSIONS FACTORS'!$E44/1000</f>
        <v>0</v>
      </c>
      <c r="O110" s="479">
        <f>O$4*O15*'EMISSIONS FACTORS'!$E44/1000</f>
        <v>0</v>
      </c>
      <c r="P110" s="479">
        <f>P$4*P15*'EMISSIONS FACTORS'!$E44/1000</f>
        <v>0</v>
      </c>
      <c r="Q110" s="479">
        <f>Q$4*Q15*'EMISSIONS FACTORS'!$E44/1000</f>
        <v>0</v>
      </c>
      <c r="R110" s="479">
        <f>R$4*R15*'EMISSIONS FACTORS'!$E44/1000</f>
        <v>0</v>
      </c>
      <c r="S110" s="479">
        <f>S$4*S15*'EMISSIONS FACTORS'!$E44/1000</f>
        <v>0</v>
      </c>
      <c r="T110" s="479">
        <f>T$4*T15*'EMISSIONS FACTORS'!$E44/1000</f>
        <v>0</v>
      </c>
      <c r="U110" s="479">
        <f>U$4*U15*'EMISSIONS FACTORS'!$E44/1000</f>
        <v>0</v>
      </c>
      <c r="V110" s="479">
        <f>V$4*V15*'EMISSIONS FACTORS'!$E44/1000</f>
        <v>0</v>
      </c>
      <c r="W110" s="479">
        <f>W$4*W15*'EMISSIONS FACTORS'!$E44/1000</f>
        <v>0</v>
      </c>
      <c r="X110" s="480">
        <f t="shared" si="1"/>
        <v>0</v>
      </c>
    </row>
    <row r="111" spans="2:24" ht="11.25">
      <c r="B111" s="227" t="s">
        <v>590</v>
      </c>
      <c r="C111" s="479">
        <f>C$4*C16*'EMISSIONS FACTORS'!$E45/1000</f>
        <v>0</v>
      </c>
      <c r="D111" s="479">
        <f>D$4*D16*'EMISSIONS FACTORS'!$E45/1000</f>
        <v>0</v>
      </c>
      <c r="E111" s="479">
        <f>E$4*E16*'EMISSIONS FACTORS'!$E45/1000</f>
        <v>0</v>
      </c>
      <c r="F111" s="479">
        <f>F$4*F16*'EMISSIONS FACTORS'!$E45/1000</f>
        <v>0</v>
      </c>
      <c r="G111" s="479">
        <f>G$4*G16*'EMISSIONS FACTORS'!$E45/1000</f>
        <v>0</v>
      </c>
      <c r="H111" s="479">
        <f>H$4*H16*'EMISSIONS FACTORS'!$E45/1000</f>
        <v>0</v>
      </c>
      <c r="I111" s="479">
        <f>I$4*I16*'EMISSIONS FACTORS'!$E45/1000</f>
        <v>0</v>
      </c>
      <c r="J111" s="479">
        <f>J$4*J16*'EMISSIONS FACTORS'!$E45/1000</f>
        <v>0</v>
      </c>
      <c r="K111" s="479">
        <f>K$4*K16*'EMISSIONS FACTORS'!$E45/1000</f>
        <v>0</v>
      </c>
      <c r="L111" s="479">
        <f>L$4*L16*'EMISSIONS FACTORS'!$E45/1000</f>
        <v>0</v>
      </c>
      <c r="M111" s="479">
        <f>M$4*M16*'EMISSIONS FACTORS'!$E45/1000</f>
        <v>0</v>
      </c>
      <c r="N111" s="479">
        <f>N$4*N16*'EMISSIONS FACTORS'!$E45/1000</f>
        <v>0</v>
      </c>
      <c r="O111" s="479">
        <f>O$4*O16*'EMISSIONS FACTORS'!$E45/1000</f>
        <v>0</v>
      </c>
      <c r="P111" s="479">
        <f>P$4*P16*'EMISSIONS FACTORS'!$E45/1000</f>
        <v>0</v>
      </c>
      <c r="Q111" s="479">
        <f>Q$4*Q16*'EMISSIONS FACTORS'!$E45/1000</f>
        <v>0</v>
      </c>
      <c r="R111" s="479">
        <f>R$4*R16*'EMISSIONS FACTORS'!$E45/1000</f>
        <v>0</v>
      </c>
      <c r="S111" s="479">
        <f>S$4*S16*'EMISSIONS FACTORS'!$E45/1000</f>
        <v>0</v>
      </c>
      <c r="T111" s="479">
        <f>T$4*T16*'EMISSIONS FACTORS'!$E45/1000</f>
        <v>0</v>
      </c>
      <c r="U111" s="479">
        <f>U$4*U16*'EMISSIONS FACTORS'!$E45/1000</f>
        <v>0</v>
      </c>
      <c r="V111" s="479">
        <f>V$4*V16*'EMISSIONS FACTORS'!$E45/1000</f>
        <v>0</v>
      </c>
      <c r="W111" s="479">
        <f>W$4*W16*'EMISSIONS FACTORS'!$E45/1000</f>
        <v>0</v>
      </c>
      <c r="X111" s="480">
        <f t="shared" si="1"/>
        <v>0</v>
      </c>
    </row>
    <row r="112" spans="2:24" ht="11.25">
      <c r="B112" s="227" t="s">
        <v>591</v>
      </c>
      <c r="C112" s="479">
        <f>C$4*C17*'EMISSIONS FACTORS'!$E46/1000</f>
        <v>0</v>
      </c>
      <c r="D112" s="479">
        <f>D$4*D17*'EMISSIONS FACTORS'!$E46/1000</f>
        <v>0</v>
      </c>
      <c r="E112" s="479">
        <f>E$4*E17*'EMISSIONS FACTORS'!$E46/1000</f>
        <v>0</v>
      </c>
      <c r="F112" s="479">
        <f>F$4*F17*'EMISSIONS FACTORS'!$E46/1000</f>
        <v>0</v>
      </c>
      <c r="G112" s="479">
        <f>G$4*G17*'EMISSIONS FACTORS'!$E46/1000</f>
        <v>0</v>
      </c>
      <c r="H112" s="479">
        <f>H$4*H17*'EMISSIONS FACTORS'!$E46/1000</f>
        <v>0</v>
      </c>
      <c r="I112" s="479">
        <f>I$4*I17*'EMISSIONS FACTORS'!$E46/1000</f>
        <v>0</v>
      </c>
      <c r="J112" s="479">
        <f>J$4*J17*'EMISSIONS FACTORS'!$E46/1000</f>
        <v>0</v>
      </c>
      <c r="K112" s="479">
        <f>K$4*K17*'EMISSIONS FACTORS'!$E46/1000</f>
        <v>0</v>
      </c>
      <c r="L112" s="479">
        <f>L$4*L17*'EMISSIONS FACTORS'!$E46/1000</f>
        <v>0</v>
      </c>
      <c r="M112" s="479">
        <f>M$4*M17*'EMISSIONS FACTORS'!$E46/1000</f>
        <v>0</v>
      </c>
      <c r="N112" s="479">
        <f>N$4*N17*'EMISSIONS FACTORS'!$E46/1000</f>
        <v>0</v>
      </c>
      <c r="O112" s="479">
        <f>O$4*O17*'EMISSIONS FACTORS'!$E46/1000</f>
        <v>0</v>
      </c>
      <c r="P112" s="479">
        <f>P$4*P17*'EMISSIONS FACTORS'!$E46/1000</f>
        <v>0</v>
      </c>
      <c r="Q112" s="479">
        <f>Q$4*Q17*'EMISSIONS FACTORS'!$E46/1000</f>
        <v>0</v>
      </c>
      <c r="R112" s="479">
        <f>R$4*R17*'EMISSIONS FACTORS'!$E46/1000</f>
        <v>0</v>
      </c>
      <c r="S112" s="479">
        <f>S$4*S17*'EMISSIONS FACTORS'!$E46/1000</f>
        <v>0</v>
      </c>
      <c r="T112" s="479">
        <f>T$4*T17*'EMISSIONS FACTORS'!$E46/1000</f>
        <v>0</v>
      </c>
      <c r="U112" s="479">
        <f>U$4*U17*'EMISSIONS FACTORS'!$E46/1000</f>
        <v>0</v>
      </c>
      <c r="V112" s="479">
        <f>V$4*V17*'EMISSIONS FACTORS'!$E46/1000</f>
        <v>0</v>
      </c>
      <c r="W112" s="479">
        <f>W$4*W17*'EMISSIONS FACTORS'!$E46/1000</f>
        <v>0</v>
      </c>
      <c r="X112" s="480">
        <f t="shared" si="1"/>
        <v>0</v>
      </c>
    </row>
    <row r="113" spans="2:24" ht="11.25">
      <c r="B113" s="227" t="s">
        <v>592</v>
      </c>
      <c r="C113" s="479">
        <f>C$4*C18*'EMISSIONS FACTORS'!$E47/1000</f>
        <v>0</v>
      </c>
      <c r="D113" s="479">
        <f>D$4*D18*'EMISSIONS FACTORS'!$E47/1000</f>
        <v>0</v>
      </c>
      <c r="E113" s="479">
        <f>E$4*E18*'EMISSIONS FACTORS'!$E47/1000</f>
        <v>0</v>
      </c>
      <c r="F113" s="479">
        <f>F$4*F18*'EMISSIONS FACTORS'!$E47/1000</f>
        <v>0</v>
      </c>
      <c r="G113" s="479">
        <f>G$4*G18*'EMISSIONS FACTORS'!$E47/1000</f>
        <v>0</v>
      </c>
      <c r="H113" s="479">
        <f>H$4*H18*'EMISSIONS FACTORS'!$E47/1000</f>
        <v>0</v>
      </c>
      <c r="I113" s="479">
        <f>I$4*I18*'EMISSIONS FACTORS'!$E47/1000</f>
        <v>0</v>
      </c>
      <c r="J113" s="479">
        <f>J$4*J18*'EMISSIONS FACTORS'!$E47/1000</f>
        <v>0</v>
      </c>
      <c r="K113" s="479">
        <f>K$4*K18*'EMISSIONS FACTORS'!$E47/1000</f>
        <v>0</v>
      </c>
      <c r="L113" s="479">
        <f>L$4*L18*'EMISSIONS FACTORS'!$E47/1000</f>
        <v>0</v>
      </c>
      <c r="M113" s="479">
        <f>M$4*M18*'EMISSIONS FACTORS'!$E47/1000</f>
        <v>0</v>
      </c>
      <c r="N113" s="479">
        <f>N$4*N18*'EMISSIONS FACTORS'!$E47/1000</f>
        <v>0</v>
      </c>
      <c r="O113" s="479">
        <f>O$4*O18*'EMISSIONS FACTORS'!$E47/1000</f>
        <v>0</v>
      </c>
      <c r="P113" s="479">
        <f>P$4*P18*'EMISSIONS FACTORS'!$E47/1000</f>
        <v>0</v>
      </c>
      <c r="Q113" s="479">
        <f>Q$4*Q18*'EMISSIONS FACTORS'!$E47/1000</f>
        <v>0</v>
      </c>
      <c r="R113" s="479">
        <f>R$4*R18*'EMISSIONS FACTORS'!$E47/1000</f>
        <v>0</v>
      </c>
      <c r="S113" s="479">
        <f>S$4*S18*'EMISSIONS FACTORS'!$E47/1000</f>
        <v>0</v>
      </c>
      <c r="T113" s="479">
        <f>T$4*T18*'EMISSIONS FACTORS'!$E47/1000</f>
        <v>0</v>
      </c>
      <c r="U113" s="479">
        <f>U$4*U18*'EMISSIONS FACTORS'!$E47/1000</f>
        <v>0</v>
      </c>
      <c r="V113" s="479">
        <f>V$4*V18*'EMISSIONS FACTORS'!$E47/1000</f>
        <v>0</v>
      </c>
      <c r="W113" s="479">
        <f>W$4*W18*'EMISSIONS FACTORS'!$E47/1000</f>
        <v>0</v>
      </c>
      <c r="X113" s="480">
        <f t="shared" si="1"/>
        <v>0</v>
      </c>
    </row>
    <row r="114" spans="2:24" ht="11.25">
      <c r="B114" s="227" t="s">
        <v>593</v>
      </c>
      <c r="C114" s="479">
        <f>C$4*C19*'EMISSIONS FACTORS'!$E48/1000</f>
        <v>0</v>
      </c>
      <c r="D114" s="479">
        <f>D$4*D19*'EMISSIONS FACTORS'!$E48/1000</f>
        <v>0</v>
      </c>
      <c r="E114" s="479">
        <f>E$4*E19*'EMISSIONS FACTORS'!$E48/1000</f>
        <v>0</v>
      </c>
      <c r="F114" s="479">
        <f>F$4*F19*'EMISSIONS FACTORS'!$E48/1000</f>
        <v>0</v>
      </c>
      <c r="G114" s="479">
        <f>G$4*G19*'EMISSIONS FACTORS'!$E48/1000</f>
        <v>0</v>
      </c>
      <c r="H114" s="479">
        <f>H$4*H19*'EMISSIONS FACTORS'!$E48/1000</f>
        <v>0</v>
      </c>
      <c r="I114" s="479">
        <f>I$4*I19*'EMISSIONS FACTORS'!$E48/1000</f>
        <v>0</v>
      </c>
      <c r="J114" s="479">
        <f>J$4*J19*'EMISSIONS FACTORS'!$E48/1000</f>
        <v>0</v>
      </c>
      <c r="K114" s="479">
        <f>K$4*K19*'EMISSIONS FACTORS'!$E48/1000</f>
        <v>0</v>
      </c>
      <c r="L114" s="479">
        <f>L$4*L19*'EMISSIONS FACTORS'!$E48/1000</f>
        <v>0</v>
      </c>
      <c r="M114" s="479">
        <f>M$4*M19*'EMISSIONS FACTORS'!$E48/1000</f>
        <v>0</v>
      </c>
      <c r="N114" s="479">
        <f>N$4*N19*'EMISSIONS FACTORS'!$E48/1000</f>
        <v>0</v>
      </c>
      <c r="O114" s="479">
        <f>O$4*O19*'EMISSIONS FACTORS'!$E48/1000</f>
        <v>0</v>
      </c>
      <c r="P114" s="479">
        <f>P$4*P19*'EMISSIONS FACTORS'!$E48/1000</f>
        <v>0</v>
      </c>
      <c r="Q114" s="479">
        <f>Q$4*Q19*'EMISSIONS FACTORS'!$E48/1000</f>
        <v>0</v>
      </c>
      <c r="R114" s="479">
        <f>R$4*R19*'EMISSIONS FACTORS'!$E48/1000</f>
        <v>0</v>
      </c>
      <c r="S114" s="479">
        <f>S$4*S19*'EMISSIONS FACTORS'!$E48/1000</f>
        <v>0</v>
      </c>
      <c r="T114" s="479">
        <f>T$4*T19*'EMISSIONS FACTORS'!$E48/1000</f>
        <v>0</v>
      </c>
      <c r="U114" s="479">
        <f>U$4*U19*'EMISSIONS FACTORS'!$E48/1000</f>
        <v>0</v>
      </c>
      <c r="V114" s="479">
        <f>V$4*V19*'EMISSIONS FACTORS'!$E48/1000</f>
        <v>0</v>
      </c>
      <c r="W114" s="479">
        <f>W$4*W19*'EMISSIONS FACTORS'!$E48/1000</f>
        <v>0</v>
      </c>
      <c r="X114" s="480">
        <f t="shared" si="1"/>
        <v>0</v>
      </c>
    </row>
    <row r="115" spans="2:24" ht="11.25">
      <c r="B115" s="227" t="s">
        <v>594</v>
      </c>
      <c r="C115" s="479">
        <f>C$4*C20*'EMISSIONS FACTORS'!$E49/1000</f>
        <v>0</v>
      </c>
      <c r="D115" s="479">
        <f>D$4*D20*'EMISSIONS FACTORS'!$E49/1000</f>
        <v>0</v>
      </c>
      <c r="E115" s="479">
        <f>E$4*E20*'EMISSIONS FACTORS'!$E49/1000</f>
        <v>0</v>
      </c>
      <c r="F115" s="479">
        <f>F$4*F20*'EMISSIONS FACTORS'!$E49/1000</f>
        <v>0</v>
      </c>
      <c r="G115" s="479">
        <f>G$4*G20*'EMISSIONS FACTORS'!$E49/1000</f>
        <v>0</v>
      </c>
      <c r="H115" s="479">
        <f>H$4*H20*'EMISSIONS FACTORS'!$E49/1000</f>
        <v>0</v>
      </c>
      <c r="I115" s="479">
        <f>I$4*I20*'EMISSIONS FACTORS'!$E49/1000</f>
        <v>0</v>
      </c>
      <c r="J115" s="479">
        <f>J$4*J20*'EMISSIONS FACTORS'!$E49/1000</f>
        <v>0</v>
      </c>
      <c r="K115" s="479">
        <f>K$4*K20*'EMISSIONS FACTORS'!$E49/1000</f>
        <v>0</v>
      </c>
      <c r="L115" s="479">
        <f>L$4*L20*'EMISSIONS FACTORS'!$E49/1000</f>
        <v>0</v>
      </c>
      <c r="M115" s="479">
        <f>M$4*M20*'EMISSIONS FACTORS'!$E49/1000</f>
        <v>0</v>
      </c>
      <c r="N115" s="479">
        <f>N$4*N20*'EMISSIONS FACTORS'!$E49/1000</f>
        <v>0</v>
      </c>
      <c r="O115" s="479">
        <f>O$4*O20*'EMISSIONS FACTORS'!$E49/1000</f>
        <v>0</v>
      </c>
      <c r="P115" s="479">
        <f>P$4*P20*'EMISSIONS FACTORS'!$E49/1000</f>
        <v>0</v>
      </c>
      <c r="Q115" s="479">
        <f>Q$4*Q20*'EMISSIONS FACTORS'!$E49/1000</f>
        <v>0</v>
      </c>
      <c r="R115" s="479">
        <f>R$4*R20*'EMISSIONS FACTORS'!$E49/1000</f>
        <v>0</v>
      </c>
      <c r="S115" s="479">
        <f>S$4*S20*'EMISSIONS FACTORS'!$E49/1000</f>
        <v>0</v>
      </c>
      <c r="T115" s="479">
        <f>T$4*T20*'EMISSIONS FACTORS'!$E49/1000</f>
        <v>0</v>
      </c>
      <c r="U115" s="479">
        <f>U$4*U20*'EMISSIONS FACTORS'!$E49/1000</f>
        <v>0</v>
      </c>
      <c r="V115" s="479">
        <f>V$4*V20*'EMISSIONS FACTORS'!$E49/1000</f>
        <v>0</v>
      </c>
      <c r="W115" s="479">
        <f>W$4*W20*'EMISSIONS FACTORS'!$E49/1000</f>
        <v>0</v>
      </c>
      <c r="X115" s="480">
        <f t="shared" si="1"/>
        <v>0</v>
      </c>
    </row>
    <row r="116" spans="2:24" ht="11.25">
      <c r="B116" s="227" t="s">
        <v>595</v>
      </c>
      <c r="C116" s="479">
        <f>C$4*C21*'EMISSIONS FACTORS'!$E50/1000</f>
        <v>0</v>
      </c>
      <c r="D116" s="479">
        <f>D$4*D21*'EMISSIONS FACTORS'!$E50/1000</f>
        <v>0</v>
      </c>
      <c r="E116" s="479">
        <f>E$4*E21*'EMISSIONS FACTORS'!$E50/1000</f>
        <v>0</v>
      </c>
      <c r="F116" s="479">
        <f>F$4*F21*'EMISSIONS FACTORS'!$E50/1000</f>
        <v>0</v>
      </c>
      <c r="G116" s="479">
        <f>G$4*G21*'EMISSIONS FACTORS'!$E50/1000</f>
        <v>0</v>
      </c>
      <c r="H116" s="479">
        <f>H$4*H21*'EMISSIONS FACTORS'!$E50/1000</f>
        <v>0</v>
      </c>
      <c r="I116" s="479">
        <f>I$4*I21*'EMISSIONS FACTORS'!$E50/1000</f>
        <v>0</v>
      </c>
      <c r="J116" s="479">
        <f>J$4*J21*'EMISSIONS FACTORS'!$E50/1000</f>
        <v>0</v>
      </c>
      <c r="K116" s="479">
        <f>K$4*K21*'EMISSIONS FACTORS'!$E50/1000</f>
        <v>0</v>
      </c>
      <c r="L116" s="479">
        <f>L$4*L21*'EMISSIONS FACTORS'!$E50/1000</f>
        <v>0</v>
      </c>
      <c r="M116" s="479">
        <f>M$4*M21*'EMISSIONS FACTORS'!$E50/1000</f>
        <v>0</v>
      </c>
      <c r="N116" s="479">
        <f>N$4*N21*'EMISSIONS FACTORS'!$E50/1000</f>
        <v>0</v>
      </c>
      <c r="O116" s="479">
        <f>O$4*O21*'EMISSIONS FACTORS'!$E50/1000</f>
        <v>0</v>
      </c>
      <c r="P116" s="479">
        <f>P$4*P21*'EMISSIONS FACTORS'!$E50/1000</f>
        <v>0</v>
      </c>
      <c r="Q116" s="479">
        <f>Q$4*Q21*'EMISSIONS FACTORS'!$E50/1000</f>
        <v>0</v>
      </c>
      <c r="R116" s="479">
        <f>R$4*R21*'EMISSIONS FACTORS'!$E50/1000</f>
        <v>0</v>
      </c>
      <c r="S116" s="479">
        <f>S$4*S21*'EMISSIONS FACTORS'!$E50/1000</f>
        <v>0</v>
      </c>
      <c r="T116" s="479">
        <f>T$4*T21*'EMISSIONS FACTORS'!$E50/1000</f>
        <v>0</v>
      </c>
      <c r="U116" s="479">
        <f>U$4*U21*'EMISSIONS FACTORS'!$E50/1000</f>
        <v>0</v>
      </c>
      <c r="V116" s="479">
        <f>V$4*V21*'EMISSIONS FACTORS'!$E50/1000</f>
        <v>0</v>
      </c>
      <c r="W116" s="479">
        <f>W$4*W21*'EMISSIONS FACTORS'!$E50/1000</f>
        <v>0</v>
      </c>
      <c r="X116" s="480">
        <f t="shared" si="1"/>
        <v>0</v>
      </c>
    </row>
    <row r="117" spans="2:24" ht="11.25">
      <c r="B117" s="227" t="s">
        <v>596</v>
      </c>
      <c r="C117" s="479">
        <f>C$4*C22*'EMISSIONS FACTORS'!$E51/1000</f>
        <v>0</v>
      </c>
      <c r="D117" s="479">
        <f>D$4*D22*'EMISSIONS FACTORS'!$E51/1000</f>
        <v>0</v>
      </c>
      <c r="E117" s="479">
        <f>E$4*E22*'EMISSIONS FACTORS'!$E51/1000</f>
        <v>0</v>
      </c>
      <c r="F117" s="479">
        <f>F$4*F22*'EMISSIONS FACTORS'!$E51/1000</f>
        <v>0</v>
      </c>
      <c r="G117" s="479">
        <f>G$4*G22*'EMISSIONS FACTORS'!$E51/1000</f>
        <v>0</v>
      </c>
      <c r="H117" s="479">
        <f>H$4*H22*'EMISSIONS FACTORS'!$E51/1000</f>
        <v>0</v>
      </c>
      <c r="I117" s="479">
        <f>I$4*I22*'EMISSIONS FACTORS'!$E51/1000</f>
        <v>0</v>
      </c>
      <c r="J117" s="479">
        <f>J$4*J22*'EMISSIONS FACTORS'!$E51/1000</f>
        <v>0</v>
      </c>
      <c r="K117" s="479">
        <f>K$4*K22*'EMISSIONS FACTORS'!$E51/1000</f>
        <v>0</v>
      </c>
      <c r="L117" s="479">
        <f>L$4*L22*'EMISSIONS FACTORS'!$E51/1000</f>
        <v>0</v>
      </c>
      <c r="M117" s="479">
        <f>M$4*M22*'EMISSIONS FACTORS'!$E51/1000</f>
        <v>0</v>
      </c>
      <c r="N117" s="479">
        <f>N$4*N22*'EMISSIONS FACTORS'!$E51/1000</f>
        <v>0</v>
      </c>
      <c r="O117" s="479">
        <f>O$4*O22*'EMISSIONS FACTORS'!$E51/1000</f>
        <v>0</v>
      </c>
      <c r="P117" s="479">
        <f>P$4*P22*'EMISSIONS FACTORS'!$E51/1000</f>
        <v>0</v>
      </c>
      <c r="Q117" s="479">
        <f>Q$4*Q22*'EMISSIONS FACTORS'!$E51/1000</f>
        <v>0</v>
      </c>
      <c r="R117" s="479">
        <f>R$4*R22*'EMISSIONS FACTORS'!$E51/1000</f>
        <v>0</v>
      </c>
      <c r="S117" s="479">
        <f>S$4*S22*'EMISSIONS FACTORS'!$E51/1000</f>
        <v>0</v>
      </c>
      <c r="T117" s="479">
        <f>T$4*T22*'EMISSIONS FACTORS'!$E51/1000</f>
        <v>0</v>
      </c>
      <c r="U117" s="479">
        <f>U$4*U22*'EMISSIONS FACTORS'!$E51/1000</f>
        <v>0</v>
      </c>
      <c r="V117" s="479">
        <f>V$4*V22*'EMISSIONS FACTORS'!$E51/1000</f>
        <v>0</v>
      </c>
      <c r="W117" s="479">
        <f>W$4*W22*'EMISSIONS FACTORS'!$E51/1000</f>
        <v>0</v>
      </c>
      <c r="X117" s="480">
        <f t="shared" si="1"/>
        <v>0</v>
      </c>
    </row>
    <row r="118" spans="2:24" ht="11.25">
      <c r="B118" s="227" t="s">
        <v>597</v>
      </c>
      <c r="C118" s="479">
        <f>C$4*C23*'EMISSIONS FACTORS'!$E52/1000</f>
        <v>0</v>
      </c>
      <c r="D118" s="479">
        <f>D$4*D23*'EMISSIONS FACTORS'!$E52/1000</f>
        <v>0</v>
      </c>
      <c r="E118" s="479">
        <f>E$4*E23*'EMISSIONS FACTORS'!$E52/1000</f>
        <v>0</v>
      </c>
      <c r="F118" s="479">
        <f>F$4*F23*'EMISSIONS FACTORS'!$E52/1000</f>
        <v>0</v>
      </c>
      <c r="G118" s="479">
        <f>G$4*G23*'EMISSIONS FACTORS'!$E52/1000</f>
        <v>0</v>
      </c>
      <c r="H118" s="479">
        <f>H$4*H23*'EMISSIONS FACTORS'!$E52/1000</f>
        <v>0</v>
      </c>
      <c r="I118" s="479">
        <f>I$4*I23*'EMISSIONS FACTORS'!$E52/1000</f>
        <v>0</v>
      </c>
      <c r="J118" s="479">
        <f>J$4*J23*'EMISSIONS FACTORS'!$E52/1000</f>
        <v>0</v>
      </c>
      <c r="K118" s="479">
        <f>K$4*K23*'EMISSIONS FACTORS'!$E52/1000</f>
        <v>0</v>
      </c>
      <c r="L118" s="479">
        <f>L$4*L23*'EMISSIONS FACTORS'!$E52/1000</f>
        <v>0</v>
      </c>
      <c r="M118" s="479">
        <f>M$4*M23*'EMISSIONS FACTORS'!$E52/1000</f>
        <v>0</v>
      </c>
      <c r="N118" s="479">
        <f>N$4*N23*'EMISSIONS FACTORS'!$E52/1000</f>
        <v>0</v>
      </c>
      <c r="O118" s="479">
        <f>O$4*O23*'EMISSIONS FACTORS'!$E52/1000</f>
        <v>0</v>
      </c>
      <c r="P118" s="479">
        <f>P$4*P23*'EMISSIONS FACTORS'!$E52/1000</f>
        <v>0</v>
      </c>
      <c r="Q118" s="479">
        <f>Q$4*Q23*'EMISSIONS FACTORS'!$E52/1000</f>
        <v>0</v>
      </c>
      <c r="R118" s="479">
        <f>R$4*R23*'EMISSIONS FACTORS'!$E52/1000</f>
        <v>0</v>
      </c>
      <c r="S118" s="479">
        <f>S$4*S23*'EMISSIONS FACTORS'!$E52/1000</f>
        <v>0</v>
      </c>
      <c r="T118" s="479">
        <f>T$4*T23*'EMISSIONS FACTORS'!$E52/1000</f>
        <v>0</v>
      </c>
      <c r="U118" s="479">
        <f>U$4*U23*'EMISSIONS FACTORS'!$E52/1000</f>
        <v>0</v>
      </c>
      <c r="V118" s="479">
        <f>V$4*V23*'EMISSIONS FACTORS'!$E52/1000</f>
        <v>0</v>
      </c>
      <c r="W118" s="479">
        <f>W$4*W23*'EMISSIONS FACTORS'!$E52/1000</f>
        <v>0</v>
      </c>
      <c r="X118" s="480">
        <f t="shared" si="1"/>
        <v>0</v>
      </c>
    </row>
    <row r="119" spans="2:24" ht="11.25">
      <c r="B119" s="227" t="s">
        <v>598</v>
      </c>
      <c r="C119" s="479">
        <f>C$4*C24*'EMISSIONS FACTORS'!$E53/1000</f>
        <v>0</v>
      </c>
      <c r="D119" s="479">
        <f>D$4*D24*'EMISSIONS FACTORS'!$E53/1000</f>
        <v>0</v>
      </c>
      <c r="E119" s="479">
        <f>E$4*E24*'EMISSIONS FACTORS'!$E53/1000</f>
        <v>0</v>
      </c>
      <c r="F119" s="479">
        <f>F$4*F24*'EMISSIONS FACTORS'!$E53/1000</f>
        <v>0</v>
      </c>
      <c r="G119" s="479">
        <f>G$4*G24*'EMISSIONS FACTORS'!$E53/1000</f>
        <v>0</v>
      </c>
      <c r="H119" s="479">
        <f>H$4*H24*'EMISSIONS FACTORS'!$E53/1000</f>
        <v>0</v>
      </c>
      <c r="I119" s="479">
        <f>I$4*I24*'EMISSIONS FACTORS'!$E53/1000</f>
        <v>0</v>
      </c>
      <c r="J119" s="479">
        <f>J$4*J24*'EMISSIONS FACTORS'!$E53/1000</f>
        <v>0</v>
      </c>
      <c r="K119" s="479">
        <f>K$4*K24*'EMISSIONS FACTORS'!$E53/1000</f>
        <v>0</v>
      </c>
      <c r="L119" s="479">
        <f>L$4*L24*'EMISSIONS FACTORS'!$E53/1000</f>
        <v>0</v>
      </c>
      <c r="M119" s="479">
        <f>M$4*M24*'EMISSIONS FACTORS'!$E53/1000</f>
        <v>0</v>
      </c>
      <c r="N119" s="479">
        <f>N$4*N24*'EMISSIONS FACTORS'!$E53/1000</f>
        <v>0</v>
      </c>
      <c r="O119" s="479">
        <f>O$4*O24*'EMISSIONS FACTORS'!$E53/1000</f>
        <v>0</v>
      </c>
      <c r="P119" s="479">
        <f>P$4*P24*'EMISSIONS FACTORS'!$E53/1000</f>
        <v>0</v>
      </c>
      <c r="Q119" s="479">
        <f>Q$4*Q24*'EMISSIONS FACTORS'!$E53/1000</f>
        <v>0</v>
      </c>
      <c r="R119" s="479">
        <f>R$4*R24*'EMISSIONS FACTORS'!$E53/1000</f>
        <v>0</v>
      </c>
      <c r="S119" s="479">
        <f>S$4*S24*'EMISSIONS FACTORS'!$E53/1000</f>
        <v>0</v>
      </c>
      <c r="T119" s="479">
        <f>T$4*T24*'EMISSIONS FACTORS'!$E53/1000</f>
        <v>0</v>
      </c>
      <c r="U119" s="479">
        <f>U$4*U24*'EMISSIONS FACTORS'!$E53/1000</f>
        <v>0</v>
      </c>
      <c r="V119" s="479">
        <f>V$4*V24*'EMISSIONS FACTORS'!$E53/1000</f>
        <v>0</v>
      </c>
      <c r="W119" s="479">
        <f>W$4*W24*'EMISSIONS FACTORS'!$E53/1000</f>
        <v>0</v>
      </c>
      <c r="X119" s="480">
        <f t="shared" si="1"/>
        <v>0</v>
      </c>
    </row>
    <row r="120" spans="2:24" ht="11.25">
      <c r="B120" s="227" t="s">
        <v>599</v>
      </c>
      <c r="C120" s="479">
        <f>C$4*C25*'EMISSIONS FACTORS'!$E54/1000</f>
        <v>0</v>
      </c>
      <c r="D120" s="479">
        <f>D$4*D25*'EMISSIONS FACTORS'!$E54/1000</f>
        <v>0</v>
      </c>
      <c r="E120" s="479">
        <f>E$4*E25*'EMISSIONS FACTORS'!$E54/1000</f>
        <v>0</v>
      </c>
      <c r="F120" s="479">
        <f>F$4*F25*'EMISSIONS FACTORS'!$E54/1000</f>
        <v>0</v>
      </c>
      <c r="G120" s="479">
        <f>G$4*G25*'EMISSIONS FACTORS'!$E54/1000</f>
        <v>0</v>
      </c>
      <c r="H120" s="479">
        <f>H$4*H25*'EMISSIONS FACTORS'!$E54/1000</f>
        <v>0</v>
      </c>
      <c r="I120" s="479">
        <f>I$4*I25*'EMISSIONS FACTORS'!$E54/1000</f>
        <v>0</v>
      </c>
      <c r="J120" s="479">
        <f>J$4*J25*'EMISSIONS FACTORS'!$E54/1000</f>
        <v>0</v>
      </c>
      <c r="K120" s="479">
        <f>K$4*K25*'EMISSIONS FACTORS'!$E54/1000</f>
        <v>0</v>
      </c>
      <c r="L120" s="479">
        <f>L$4*L25*'EMISSIONS FACTORS'!$E54/1000</f>
        <v>0</v>
      </c>
      <c r="M120" s="479">
        <f>M$4*M25*'EMISSIONS FACTORS'!$E54/1000</f>
        <v>0</v>
      </c>
      <c r="N120" s="479">
        <f>N$4*N25*'EMISSIONS FACTORS'!$E54/1000</f>
        <v>0</v>
      </c>
      <c r="O120" s="479">
        <f>O$4*O25*'EMISSIONS FACTORS'!$E54/1000</f>
        <v>0</v>
      </c>
      <c r="P120" s="479">
        <f>P$4*P25*'EMISSIONS FACTORS'!$E54/1000</f>
        <v>0</v>
      </c>
      <c r="Q120" s="479">
        <f>Q$4*Q25*'EMISSIONS FACTORS'!$E54/1000</f>
        <v>0</v>
      </c>
      <c r="R120" s="479">
        <f>R$4*R25*'EMISSIONS FACTORS'!$E54/1000</f>
        <v>0</v>
      </c>
      <c r="S120" s="479">
        <f>S$4*S25*'EMISSIONS FACTORS'!$E54/1000</f>
        <v>0</v>
      </c>
      <c r="T120" s="479">
        <f>T$4*T25*'EMISSIONS FACTORS'!$E54/1000</f>
        <v>0</v>
      </c>
      <c r="U120" s="479">
        <f>U$4*U25*'EMISSIONS FACTORS'!$E54/1000</f>
        <v>0</v>
      </c>
      <c r="V120" s="479">
        <f>V$4*V25*'EMISSIONS FACTORS'!$E54/1000</f>
        <v>0</v>
      </c>
      <c r="W120" s="479">
        <f>W$4*W25*'EMISSIONS FACTORS'!$E54/1000</f>
        <v>0</v>
      </c>
      <c r="X120" s="480">
        <f t="shared" si="1"/>
        <v>0</v>
      </c>
    </row>
    <row r="121" spans="2:24" ht="11.25">
      <c r="B121" s="227" t="s">
        <v>600</v>
      </c>
      <c r="C121" s="479">
        <f>C$4*C26*'EMISSIONS FACTORS'!$E55/1000</f>
        <v>0</v>
      </c>
      <c r="D121" s="479">
        <f>D$4*D26*'EMISSIONS FACTORS'!$E55/1000</f>
        <v>0</v>
      </c>
      <c r="E121" s="479">
        <f>E$4*E26*'EMISSIONS FACTORS'!$E55/1000</f>
        <v>0</v>
      </c>
      <c r="F121" s="479">
        <f>F$4*F26*'EMISSIONS FACTORS'!$E55/1000</f>
        <v>0</v>
      </c>
      <c r="G121" s="479">
        <f>G$4*G26*'EMISSIONS FACTORS'!$E55/1000</f>
        <v>0</v>
      </c>
      <c r="H121" s="479">
        <f>H$4*H26*'EMISSIONS FACTORS'!$E55/1000</f>
        <v>0</v>
      </c>
      <c r="I121" s="479">
        <f>I$4*I26*'EMISSIONS FACTORS'!$E55/1000</f>
        <v>0</v>
      </c>
      <c r="J121" s="479">
        <f>J$4*J26*'EMISSIONS FACTORS'!$E55/1000</f>
        <v>0</v>
      </c>
      <c r="K121" s="479">
        <f>K$4*K26*'EMISSIONS FACTORS'!$E55/1000</f>
        <v>0</v>
      </c>
      <c r="L121" s="479">
        <f>L$4*L26*'EMISSIONS FACTORS'!$E55/1000</f>
        <v>0</v>
      </c>
      <c r="M121" s="479">
        <f>M$4*M26*'EMISSIONS FACTORS'!$E55/1000</f>
        <v>0</v>
      </c>
      <c r="N121" s="479">
        <f>N$4*N26*'EMISSIONS FACTORS'!$E55/1000</f>
        <v>0</v>
      </c>
      <c r="O121" s="479">
        <f>O$4*O26*'EMISSIONS FACTORS'!$E55/1000</f>
        <v>0</v>
      </c>
      <c r="P121" s="479">
        <f>P$4*P26*'EMISSIONS FACTORS'!$E55/1000</f>
        <v>0</v>
      </c>
      <c r="Q121" s="479">
        <f>Q$4*Q26*'EMISSIONS FACTORS'!$E55/1000</f>
        <v>0</v>
      </c>
      <c r="R121" s="479">
        <f>R$4*R26*'EMISSIONS FACTORS'!$E55/1000</f>
        <v>0</v>
      </c>
      <c r="S121" s="479">
        <f>S$4*S26*'EMISSIONS FACTORS'!$E55/1000</f>
        <v>0</v>
      </c>
      <c r="T121" s="479">
        <f>T$4*T26*'EMISSIONS FACTORS'!$E55/1000</f>
        <v>0</v>
      </c>
      <c r="U121" s="479">
        <f>U$4*U26*'EMISSIONS FACTORS'!$E55/1000</f>
        <v>0</v>
      </c>
      <c r="V121" s="479">
        <f>V$4*V26*'EMISSIONS FACTORS'!$E55/1000</f>
        <v>0</v>
      </c>
      <c r="W121" s="479">
        <f>W$4*W26*'EMISSIONS FACTORS'!$E55/1000</f>
        <v>0</v>
      </c>
      <c r="X121" s="480">
        <f t="shared" si="1"/>
        <v>0</v>
      </c>
    </row>
    <row r="122" spans="2:24" ht="11.25">
      <c r="B122" s="227" t="s">
        <v>601</v>
      </c>
      <c r="C122" s="479">
        <f>C$4*C27*'EMISSIONS FACTORS'!$E56/1000</f>
        <v>0</v>
      </c>
      <c r="D122" s="479">
        <f>D$4*D27*'EMISSIONS FACTORS'!$E56/1000</f>
        <v>0</v>
      </c>
      <c r="E122" s="479">
        <f>E$4*E27*'EMISSIONS FACTORS'!$E56/1000</f>
        <v>0</v>
      </c>
      <c r="F122" s="479">
        <f>F$4*F27*'EMISSIONS FACTORS'!$E56/1000</f>
        <v>0</v>
      </c>
      <c r="G122" s="479">
        <f>G$4*G27*'EMISSIONS FACTORS'!$E56/1000</f>
        <v>0</v>
      </c>
      <c r="H122" s="479">
        <f>H$4*H27*'EMISSIONS FACTORS'!$E56/1000</f>
        <v>0</v>
      </c>
      <c r="I122" s="479">
        <f>I$4*I27*'EMISSIONS FACTORS'!$E56/1000</f>
        <v>0</v>
      </c>
      <c r="J122" s="479">
        <f>J$4*J27*'EMISSIONS FACTORS'!$E56/1000</f>
        <v>0</v>
      </c>
      <c r="K122" s="479">
        <f>K$4*K27*'EMISSIONS FACTORS'!$E56/1000</f>
        <v>0</v>
      </c>
      <c r="L122" s="479">
        <f>L$4*L27*'EMISSIONS FACTORS'!$E56/1000</f>
        <v>0</v>
      </c>
      <c r="M122" s="479">
        <f>M$4*M27*'EMISSIONS FACTORS'!$E56/1000</f>
        <v>0</v>
      </c>
      <c r="N122" s="479">
        <f>N$4*N27*'EMISSIONS FACTORS'!$E56/1000</f>
        <v>0</v>
      </c>
      <c r="O122" s="479">
        <f>O$4*O27*'EMISSIONS FACTORS'!$E56/1000</f>
        <v>0</v>
      </c>
      <c r="P122" s="479">
        <f>P$4*P27*'EMISSIONS FACTORS'!$E56/1000</f>
        <v>0</v>
      </c>
      <c r="Q122" s="479">
        <f>Q$4*Q27*'EMISSIONS FACTORS'!$E56/1000</f>
        <v>0</v>
      </c>
      <c r="R122" s="479">
        <f>R$4*R27*'EMISSIONS FACTORS'!$E56/1000</f>
        <v>0</v>
      </c>
      <c r="S122" s="479">
        <f>S$4*S27*'EMISSIONS FACTORS'!$E56/1000</f>
        <v>0</v>
      </c>
      <c r="T122" s="479">
        <f>T$4*T27*'EMISSIONS FACTORS'!$E56/1000</f>
        <v>0</v>
      </c>
      <c r="U122" s="479">
        <f>U$4*U27*'EMISSIONS FACTORS'!$E56/1000</f>
        <v>0</v>
      </c>
      <c r="V122" s="479">
        <f>V$4*V27*'EMISSIONS FACTORS'!$E56/1000</f>
        <v>0</v>
      </c>
      <c r="W122" s="479">
        <f>W$4*W27*'EMISSIONS FACTORS'!$E56/1000</f>
        <v>0</v>
      </c>
      <c r="X122" s="480">
        <f t="shared" si="1"/>
        <v>0</v>
      </c>
    </row>
    <row r="123" spans="2:24" ht="11.25">
      <c r="B123" s="227" t="s">
        <v>602</v>
      </c>
      <c r="C123" s="479">
        <f>C$4*C28*'EMISSIONS FACTORS'!$E57/1000</f>
        <v>0</v>
      </c>
      <c r="D123" s="479">
        <f>D$4*D28*'EMISSIONS FACTORS'!$E57/1000</f>
        <v>0</v>
      </c>
      <c r="E123" s="479">
        <f>E$4*E28*'EMISSIONS FACTORS'!$E57/1000</f>
        <v>0</v>
      </c>
      <c r="F123" s="479">
        <f>F$4*F28*'EMISSIONS FACTORS'!$E57/1000</f>
        <v>0</v>
      </c>
      <c r="G123" s="479">
        <f>G$4*G28*'EMISSIONS FACTORS'!$E57/1000</f>
        <v>0</v>
      </c>
      <c r="H123" s="479">
        <f>H$4*H28*'EMISSIONS FACTORS'!$E57/1000</f>
        <v>0</v>
      </c>
      <c r="I123" s="479">
        <f>I$4*I28*'EMISSIONS FACTORS'!$E57/1000</f>
        <v>0</v>
      </c>
      <c r="J123" s="479">
        <f>J$4*J28*'EMISSIONS FACTORS'!$E57/1000</f>
        <v>0</v>
      </c>
      <c r="K123" s="479">
        <f>K$4*K28*'EMISSIONS FACTORS'!$E57/1000</f>
        <v>0</v>
      </c>
      <c r="L123" s="479">
        <f>L$4*L28*'EMISSIONS FACTORS'!$E57/1000</f>
        <v>0</v>
      </c>
      <c r="M123" s="479">
        <f>M$4*M28*'EMISSIONS FACTORS'!$E57/1000</f>
        <v>0</v>
      </c>
      <c r="N123" s="479">
        <f>N$4*N28*'EMISSIONS FACTORS'!$E57/1000</f>
        <v>0</v>
      </c>
      <c r="O123" s="479">
        <f>O$4*O28*'EMISSIONS FACTORS'!$E57/1000</f>
        <v>0</v>
      </c>
      <c r="P123" s="479">
        <f>P$4*P28*'EMISSIONS FACTORS'!$E57/1000</f>
        <v>0</v>
      </c>
      <c r="Q123" s="479">
        <f>Q$4*Q28*'EMISSIONS FACTORS'!$E57/1000</f>
        <v>0</v>
      </c>
      <c r="R123" s="479">
        <f>R$4*R28*'EMISSIONS FACTORS'!$E57/1000</f>
        <v>0</v>
      </c>
      <c r="S123" s="479">
        <f>S$4*S28*'EMISSIONS FACTORS'!$E57/1000</f>
        <v>0</v>
      </c>
      <c r="T123" s="479">
        <f>T$4*T28*'EMISSIONS FACTORS'!$E57/1000</f>
        <v>0</v>
      </c>
      <c r="U123" s="479">
        <f>U$4*U28*'EMISSIONS FACTORS'!$E57/1000</f>
        <v>0</v>
      </c>
      <c r="V123" s="479">
        <f>V$4*V28*'EMISSIONS FACTORS'!$E57/1000</f>
        <v>0</v>
      </c>
      <c r="W123" s="479">
        <f>W$4*W28*'EMISSIONS FACTORS'!$E57/1000</f>
        <v>0</v>
      </c>
      <c r="X123" s="480">
        <f t="shared" si="1"/>
        <v>0</v>
      </c>
    </row>
    <row r="124" spans="2:24" ht="11.25">
      <c r="B124" s="227" t="s">
        <v>603</v>
      </c>
      <c r="C124" s="479">
        <f>C$4*C29*'EMISSIONS FACTORS'!$E58/1000</f>
        <v>0</v>
      </c>
      <c r="D124" s="479">
        <f>D$4*D29*'EMISSIONS FACTORS'!$E58/1000</f>
        <v>0</v>
      </c>
      <c r="E124" s="479">
        <f>E$4*E29*'EMISSIONS FACTORS'!$E58/1000</f>
        <v>0</v>
      </c>
      <c r="F124" s="479">
        <f>F$4*F29*'EMISSIONS FACTORS'!$E58/1000</f>
        <v>0</v>
      </c>
      <c r="G124" s="479">
        <f>G$4*G29*'EMISSIONS FACTORS'!$E58/1000</f>
        <v>0</v>
      </c>
      <c r="H124" s="479">
        <f>H$4*H29*'EMISSIONS FACTORS'!$E58/1000</f>
        <v>0</v>
      </c>
      <c r="I124" s="479">
        <f>I$4*I29*'EMISSIONS FACTORS'!$E58/1000</f>
        <v>0</v>
      </c>
      <c r="J124" s="479">
        <f>J$4*J29*'EMISSIONS FACTORS'!$E58/1000</f>
        <v>0</v>
      </c>
      <c r="K124" s="479">
        <f>K$4*K29*'EMISSIONS FACTORS'!$E58/1000</f>
        <v>0</v>
      </c>
      <c r="L124" s="479">
        <f>L$4*L29*'EMISSIONS FACTORS'!$E58/1000</f>
        <v>0</v>
      </c>
      <c r="M124" s="479">
        <f>M$4*M29*'EMISSIONS FACTORS'!$E58/1000</f>
        <v>0</v>
      </c>
      <c r="N124" s="479">
        <f>N$4*N29*'EMISSIONS FACTORS'!$E58/1000</f>
        <v>0</v>
      </c>
      <c r="O124" s="479">
        <f>O$4*O29*'EMISSIONS FACTORS'!$E58/1000</f>
        <v>0</v>
      </c>
      <c r="P124" s="479">
        <f>P$4*P29*'EMISSIONS FACTORS'!$E58/1000</f>
        <v>0</v>
      </c>
      <c r="Q124" s="479">
        <f>Q$4*Q29*'EMISSIONS FACTORS'!$E58/1000</f>
        <v>0</v>
      </c>
      <c r="R124" s="479">
        <f>R$4*R29*'EMISSIONS FACTORS'!$E58/1000</f>
        <v>0</v>
      </c>
      <c r="S124" s="479">
        <f>S$4*S29*'EMISSIONS FACTORS'!$E58/1000</f>
        <v>0</v>
      </c>
      <c r="T124" s="479">
        <f>T$4*T29*'EMISSIONS FACTORS'!$E58/1000</f>
        <v>0</v>
      </c>
      <c r="U124" s="479">
        <f>U$4*U29*'EMISSIONS FACTORS'!$E58/1000</f>
        <v>0</v>
      </c>
      <c r="V124" s="479">
        <f>V$4*V29*'EMISSIONS FACTORS'!$E58/1000</f>
        <v>0</v>
      </c>
      <c r="W124" s="479">
        <f>W$4*W29*'EMISSIONS FACTORS'!$E58/1000</f>
        <v>0</v>
      </c>
      <c r="X124" s="480">
        <f t="shared" si="1"/>
        <v>0</v>
      </c>
    </row>
    <row r="125" spans="2:24" ht="11.25">
      <c r="B125" s="227" t="s">
        <v>604</v>
      </c>
      <c r="C125" s="479">
        <f>C$4*C30*'EMISSIONS FACTORS'!$E59/1000</f>
        <v>0</v>
      </c>
      <c r="D125" s="479">
        <f>D$4*D30*'EMISSIONS FACTORS'!$E59/1000</f>
        <v>0</v>
      </c>
      <c r="E125" s="479">
        <f>E$4*E30*'EMISSIONS FACTORS'!$E59/1000</f>
        <v>0</v>
      </c>
      <c r="F125" s="479">
        <f>F$4*F30*'EMISSIONS FACTORS'!$E59/1000</f>
        <v>0</v>
      </c>
      <c r="G125" s="479">
        <f>G$4*G30*'EMISSIONS FACTORS'!$E59/1000</f>
        <v>0</v>
      </c>
      <c r="H125" s="479">
        <f>H$4*H30*'EMISSIONS FACTORS'!$E59/1000</f>
        <v>0</v>
      </c>
      <c r="I125" s="479">
        <f>I$4*I30*'EMISSIONS FACTORS'!$E59/1000</f>
        <v>0</v>
      </c>
      <c r="J125" s="479">
        <f>J$4*J30*'EMISSIONS FACTORS'!$E59/1000</f>
        <v>0</v>
      </c>
      <c r="K125" s="479">
        <f>K$4*K30*'EMISSIONS FACTORS'!$E59/1000</f>
        <v>0</v>
      </c>
      <c r="L125" s="479">
        <f>L$4*L30*'EMISSIONS FACTORS'!$E59/1000</f>
        <v>0</v>
      </c>
      <c r="M125" s="479">
        <f>M$4*M30*'EMISSIONS FACTORS'!$E59/1000</f>
        <v>0</v>
      </c>
      <c r="N125" s="479">
        <f>N$4*N30*'EMISSIONS FACTORS'!$E59/1000</f>
        <v>0</v>
      </c>
      <c r="O125" s="479">
        <f>O$4*O30*'EMISSIONS FACTORS'!$E59/1000</f>
        <v>0</v>
      </c>
      <c r="P125" s="479">
        <f>P$4*P30*'EMISSIONS FACTORS'!$E59/1000</f>
        <v>0</v>
      </c>
      <c r="Q125" s="479">
        <f>Q$4*Q30*'EMISSIONS FACTORS'!$E59/1000</f>
        <v>0</v>
      </c>
      <c r="R125" s="479">
        <f>R$4*R30*'EMISSIONS FACTORS'!$E59/1000</f>
        <v>0</v>
      </c>
      <c r="S125" s="479">
        <f>S$4*S30*'EMISSIONS FACTORS'!$E59/1000</f>
        <v>0</v>
      </c>
      <c r="T125" s="479">
        <f>T$4*T30*'EMISSIONS FACTORS'!$E59/1000</f>
        <v>0</v>
      </c>
      <c r="U125" s="479">
        <f>U$4*U30*'EMISSIONS FACTORS'!$E59/1000</f>
        <v>0</v>
      </c>
      <c r="V125" s="479">
        <f>V$4*V30*'EMISSIONS FACTORS'!$E59/1000</f>
        <v>0</v>
      </c>
      <c r="W125" s="479">
        <f>W$4*W30*'EMISSIONS FACTORS'!$E59/1000</f>
        <v>0</v>
      </c>
      <c r="X125" s="480">
        <f t="shared" si="1"/>
        <v>0</v>
      </c>
    </row>
    <row r="126" spans="2:24" ht="11.25">
      <c r="B126" s="227" t="s">
        <v>605</v>
      </c>
      <c r="C126" s="479">
        <f>C$4*C31*'EMISSIONS FACTORS'!$E60/1000</f>
        <v>0</v>
      </c>
      <c r="D126" s="479">
        <f>D$4*D31*'EMISSIONS FACTORS'!$E60/1000</f>
        <v>0</v>
      </c>
      <c r="E126" s="479">
        <f>E$4*E31*'EMISSIONS FACTORS'!$E60/1000</f>
        <v>0</v>
      </c>
      <c r="F126" s="479">
        <f>F$4*F31*'EMISSIONS FACTORS'!$E60/1000</f>
        <v>0</v>
      </c>
      <c r="G126" s="479">
        <f>G$4*G31*'EMISSIONS FACTORS'!$E60/1000</f>
        <v>0</v>
      </c>
      <c r="H126" s="479">
        <f>H$4*H31*'EMISSIONS FACTORS'!$E60/1000</f>
        <v>0</v>
      </c>
      <c r="I126" s="479">
        <f>I$4*I31*'EMISSIONS FACTORS'!$E60/1000</f>
        <v>0</v>
      </c>
      <c r="J126" s="479">
        <f>J$4*J31*'EMISSIONS FACTORS'!$E60/1000</f>
        <v>0</v>
      </c>
      <c r="K126" s="479">
        <f>K$4*K31*'EMISSIONS FACTORS'!$E60/1000</f>
        <v>0</v>
      </c>
      <c r="L126" s="479">
        <f>L$4*L31*'EMISSIONS FACTORS'!$E60/1000</f>
        <v>0</v>
      </c>
      <c r="M126" s="479">
        <f>M$4*M31*'EMISSIONS FACTORS'!$E60/1000</f>
        <v>0</v>
      </c>
      <c r="N126" s="479">
        <f>N$4*N31*'EMISSIONS FACTORS'!$E60/1000</f>
        <v>0</v>
      </c>
      <c r="O126" s="479">
        <f>O$4*O31*'EMISSIONS FACTORS'!$E60/1000</f>
        <v>0</v>
      </c>
      <c r="P126" s="479">
        <f>P$4*P31*'EMISSIONS FACTORS'!$E60/1000</f>
        <v>0</v>
      </c>
      <c r="Q126" s="479">
        <f>Q$4*Q31*'EMISSIONS FACTORS'!$E60/1000</f>
        <v>0</v>
      </c>
      <c r="R126" s="479">
        <f>R$4*R31*'EMISSIONS FACTORS'!$E60/1000</f>
        <v>0</v>
      </c>
      <c r="S126" s="479">
        <f>S$4*S31*'EMISSIONS FACTORS'!$E60/1000</f>
        <v>0</v>
      </c>
      <c r="T126" s="479">
        <f>T$4*T31*'EMISSIONS FACTORS'!$E60/1000</f>
        <v>0</v>
      </c>
      <c r="U126" s="479">
        <f>U$4*U31*'EMISSIONS FACTORS'!$E60/1000</f>
        <v>0</v>
      </c>
      <c r="V126" s="479">
        <f>V$4*V31*'EMISSIONS FACTORS'!$E60/1000</f>
        <v>0</v>
      </c>
      <c r="W126" s="479">
        <f>W$4*W31*'EMISSIONS FACTORS'!$E60/1000</f>
        <v>0</v>
      </c>
      <c r="X126" s="480">
        <f t="shared" si="1"/>
        <v>0</v>
      </c>
    </row>
    <row r="127" spans="2:24" ht="11.25">
      <c r="B127" s="227" t="s">
        <v>606</v>
      </c>
      <c r="C127" s="479">
        <f>C$4*C32*'EMISSIONS FACTORS'!$E61/1000</f>
        <v>0</v>
      </c>
      <c r="D127" s="479">
        <f>D$4*D32*'EMISSIONS FACTORS'!$E61/1000</f>
        <v>0</v>
      </c>
      <c r="E127" s="479">
        <f>E$4*E32*'EMISSIONS FACTORS'!$E61/1000</f>
        <v>0</v>
      </c>
      <c r="F127" s="479">
        <f>F$4*F32*'EMISSIONS FACTORS'!$E61/1000</f>
        <v>0</v>
      </c>
      <c r="G127" s="479">
        <f>G$4*G32*'EMISSIONS FACTORS'!$E61/1000</f>
        <v>0</v>
      </c>
      <c r="H127" s="479">
        <f>H$4*H32*'EMISSIONS FACTORS'!$E61/1000</f>
        <v>0</v>
      </c>
      <c r="I127" s="479">
        <f>I$4*I32*'EMISSIONS FACTORS'!$E61/1000</f>
        <v>0</v>
      </c>
      <c r="J127" s="479">
        <f>J$4*J32*'EMISSIONS FACTORS'!$E61/1000</f>
        <v>0</v>
      </c>
      <c r="K127" s="479">
        <f>K$4*K32*'EMISSIONS FACTORS'!$E61/1000</f>
        <v>0</v>
      </c>
      <c r="L127" s="479">
        <f>L$4*L32*'EMISSIONS FACTORS'!$E61/1000</f>
        <v>0</v>
      </c>
      <c r="M127" s="479">
        <f>M$4*M32*'EMISSIONS FACTORS'!$E61/1000</f>
        <v>0</v>
      </c>
      <c r="N127" s="479">
        <f>N$4*N32*'EMISSIONS FACTORS'!$E61/1000</f>
        <v>0</v>
      </c>
      <c r="O127" s="479">
        <f>O$4*O32*'EMISSIONS FACTORS'!$E61/1000</f>
        <v>0</v>
      </c>
      <c r="P127" s="479">
        <f>P$4*P32*'EMISSIONS FACTORS'!$E61/1000</f>
        <v>0</v>
      </c>
      <c r="Q127" s="479">
        <f>Q$4*Q32*'EMISSIONS FACTORS'!$E61/1000</f>
        <v>0</v>
      </c>
      <c r="R127" s="479">
        <f>R$4*R32*'EMISSIONS FACTORS'!$E61/1000</f>
        <v>0</v>
      </c>
      <c r="S127" s="479">
        <f>S$4*S32*'EMISSIONS FACTORS'!$E61/1000</f>
        <v>0</v>
      </c>
      <c r="T127" s="479">
        <f>T$4*T32*'EMISSIONS FACTORS'!$E61/1000</f>
        <v>0</v>
      </c>
      <c r="U127" s="479">
        <f>U$4*U32*'EMISSIONS FACTORS'!$E61/1000</f>
        <v>0</v>
      </c>
      <c r="V127" s="479">
        <f>V$4*V32*'EMISSIONS FACTORS'!$E61/1000</f>
        <v>0</v>
      </c>
      <c r="W127" s="479">
        <f>W$4*W32*'EMISSIONS FACTORS'!$E61/1000</f>
        <v>0</v>
      </c>
      <c r="X127" s="480">
        <f t="shared" si="1"/>
        <v>0</v>
      </c>
    </row>
    <row r="128" spans="2:24" ht="11.25">
      <c r="B128" s="227" t="s">
        <v>607</v>
      </c>
      <c r="C128" s="479">
        <f>C$4*C33*'EMISSIONS FACTORS'!$E62/1000</f>
        <v>0</v>
      </c>
      <c r="D128" s="479">
        <f>D$4*D33*'EMISSIONS FACTORS'!$E62/1000</f>
        <v>0</v>
      </c>
      <c r="E128" s="479">
        <f>E$4*E33*'EMISSIONS FACTORS'!$E62/1000</f>
        <v>0</v>
      </c>
      <c r="F128" s="479">
        <f>F$4*F33*'EMISSIONS FACTORS'!$E62/1000</f>
        <v>0</v>
      </c>
      <c r="G128" s="479">
        <f>G$4*G33*'EMISSIONS FACTORS'!$E62/1000</f>
        <v>0</v>
      </c>
      <c r="H128" s="479">
        <f>H$4*H33*'EMISSIONS FACTORS'!$E62/1000</f>
        <v>0</v>
      </c>
      <c r="I128" s="479">
        <f>I$4*I33*'EMISSIONS FACTORS'!$E62/1000</f>
        <v>0</v>
      </c>
      <c r="J128" s="479">
        <f>J$4*J33*'EMISSIONS FACTORS'!$E62/1000</f>
        <v>0</v>
      </c>
      <c r="K128" s="479">
        <f>K$4*K33*'EMISSIONS FACTORS'!$E62/1000</f>
        <v>0</v>
      </c>
      <c r="L128" s="479">
        <f>L$4*L33*'EMISSIONS FACTORS'!$E62/1000</f>
        <v>0</v>
      </c>
      <c r="M128" s="479">
        <f>M$4*M33*'EMISSIONS FACTORS'!$E62/1000</f>
        <v>0</v>
      </c>
      <c r="N128" s="479">
        <f>N$4*N33*'EMISSIONS FACTORS'!$E62/1000</f>
        <v>0</v>
      </c>
      <c r="O128" s="479">
        <f>O$4*O33*'EMISSIONS FACTORS'!$E62/1000</f>
        <v>0</v>
      </c>
      <c r="P128" s="479">
        <f>P$4*P33*'EMISSIONS FACTORS'!$E62/1000</f>
        <v>0</v>
      </c>
      <c r="Q128" s="479">
        <f>Q$4*Q33*'EMISSIONS FACTORS'!$E62/1000</f>
        <v>0</v>
      </c>
      <c r="R128" s="479">
        <f>R$4*R33*'EMISSIONS FACTORS'!$E62/1000</f>
        <v>0</v>
      </c>
      <c r="S128" s="479">
        <f>S$4*S33*'EMISSIONS FACTORS'!$E62/1000</f>
        <v>0</v>
      </c>
      <c r="T128" s="479">
        <f>T$4*T33*'EMISSIONS FACTORS'!$E62/1000</f>
        <v>0</v>
      </c>
      <c r="U128" s="479">
        <f>U$4*U33*'EMISSIONS FACTORS'!$E62/1000</f>
        <v>0</v>
      </c>
      <c r="V128" s="479">
        <f>V$4*V33*'EMISSIONS FACTORS'!$E62/1000</f>
        <v>0</v>
      </c>
      <c r="W128" s="479">
        <f>W$4*W33*'EMISSIONS FACTORS'!$E62/1000</f>
        <v>0</v>
      </c>
      <c r="X128" s="480">
        <f t="shared" si="1"/>
        <v>0</v>
      </c>
    </row>
    <row r="129" spans="2:24" ht="11.25">
      <c r="B129" s="227" t="s">
        <v>608</v>
      </c>
      <c r="C129" s="479">
        <f>C$4*C34*'EMISSIONS FACTORS'!$E63/1000</f>
        <v>0</v>
      </c>
      <c r="D129" s="479">
        <f>D$4*D34*'EMISSIONS FACTORS'!$E63/1000</f>
        <v>0</v>
      </c>
      <c r="E129" s="479">
        <f>E$4*E34*'EMISSIONS FACTORS'!$E63/1000</f>
        <v>0</v>
      </c>
      <c r="F129" s="479">
        <f>F$4*F34*'EMISSIONS FACTORS'!$E63/1000</f>
        <v>0</v>
      </c>
      <c r="G129" s="479">
        <f>G$4*G34*'EMISSIONS FACTORS'!$E63/1000</f>
        <v>0</v>
      </c>
      <c r="H129" s="479">
        <f>H$4*H34*'EMISSIONS FACTORS'!$E63/1000</f>
        <v>0</v>
      </c>
      <c r="I129" s="479">
        <f>I$4*I34*'EMISSIONS FACTORS'!$E63/1000</f>
        <v>0</v>
      </c>
      <c r="J129" s="479">
        <f>J$4*J34*'EMISSIONS FACTORS'!$E63/1000</f>
        <v>0</v>
      </c>
      <c r="K129" s="479">
        <f>K$4*K34*'EMISSIONS FACTORS'!$E63/1000</f>
        <v>0</v>
      </c>
      <c r="L129" s="479">
        <f>L$4*L34*'EMISSIONS FACTORS'!$E63/1000</f>
        <v>0</v>
      </c>
      <c r="M129" s="479">
        <f>M$4*M34*'EMISSIONS FACTORS'!$E63/1000</f>
        <v>0</v>
      </c>
      <c r="N129" s="479">
        <f>N$4*N34*'EMISSIONS FACTORS'!$E63/1000</f>
        <v>0</v>
      </c>
      <c r="O129" s="479">
        <f>O$4*O34*'EMISSIONS FACTORS'!$E63/1000</f>
        <v>0</v>
      </c>
      <c r="P129" s="479">
        <f>P$4*P34*'EMISSIONS FACTORS'!$E63/1000</f>
        <v>0</v>
      </c>
      <c r="Q129" s="479">
        <f>Q$4*Q34*'EMISSIONS FACTORS'!$E63/1000</f>
        <v>0</v>
      </c>
      <c r="R129" s="479">
        <f>R$4*R34*'EMISSIONS FACTORS'!$E63/1000</f>
        <v>0</v>
      </c>
      <c r="S129" s="479">
        <f>S$4*S34*'EMISSIONS FACTORS'!$E63/1000</f>
        <v>0</v>
      </c>
      <c r="T129" s="479">
        <f>T$4*T34*'EMISSIONS FACTORS'!$E63/1000</f>
        <v>0</v>
      </c>
      <c r="U129" s="479">
        <f>U$4*U34*'EMISSIONS FACTORS'!$E63/1000</f>
        <v>0</v>
      </c>
      <c r="V129" s="479">
        <f>V$4*V34*'EMISSIONS FACTORS'!$E63/1000</f>
        <v>0</v>
      </c>
      <c r="W129" s="479">
        <f>W$4*W34*'EMISSIONS FACTORS'!$E63/1000</f>
        <v>0</v>
      </c>
      <c r="X129" s="480">
        <f t="shared" si="1"/>
        <v>0</v>
      </c>
    </row>
    <row r="130" spans="2:24" ht="11.25">
      <c r="B130" s="227" t="s">
        <v>609</v>
      </c>
      <c r="C130" s="479">
        <f>C$4*C35*'EMISSIONS FACTORS'!$E64/1000</f>
        <v>0</v>
      </c>
      <c r="D130" s="479">
        <f>D$4*D35*'EMISSIONS FACTORS'!$E64/1000</f>
        <v>0</v>
      </c>
      <c r="E130" s="479">
        <f>E$4*E35*'EMISSIONS FACTORS'!$E64/1000</f>
        <v>0</v>
      </c>
      <c r="F130" s="479">
        <f>F$4*F35*'EMISSIONS FACTORS'!$E64/1000</f>
        <v>0</v>
      </c>
      <c r="G130" s="479">
        <f>G$4*G35*'EMISSIONS FACTORS'!$E64/1000</f>
        <v>0</v>
      </c>
      <c r="H130" s="479">
        <f>H$4*H35*'EMISSIONS FACTORS'!$E64/1000</f>
        <v>0</v>
      </c>
      <c r="I130" s="479">
        <f>I$4*I35*'EMISSIONS FACTORS'!$E64/1000</f>
        <v>0</v>
      </c>
      <c r="J130" s="479">
        <f>J$4*J35*'EMISSIONS FACTORS'!$E64/1000</f>
        <v>0</v>
      </c>
      <c r="K130" s="479">
        <f>K$4*K35*'EMISSIONS FACTORS'!$E64/1000</f>
        <v>0</v>
      </c>
      <c r="L130" s="479">
        <f>L$4*L35*'EMISSIONS FACTORS'!$E64/1000</f>
        <v>0</v>
      </c>
      <c r="M130" s="479">
        <f>M$4*M35*'EMISSIONS FACTORS'!$E64/1000</f>
        <v>0</v>
      </c>
      <c r="N130" s="479">
        <f>N$4*N35*'EMISSIONS FACTORS'!$E64/1000</f>
        <v>0</v>
      </c>
      <c r="O130" s="479">
        <f>O$4*O35*'EMISSIONS FACTORS'!$E64/1000</f>
        <v>0</v>
      </c>
      <c r="P130" s="479">
        <f>P$4*P35*'EMISSIONS FACTORS'!$E64/1000</f>
        <v>0</v>
      </c>
      <c r="Q130" s="479">
        <f>Q$4*Q35*'EMISSIONS FACTORS'!$E64/1000</f>
        <v>0</v>
      </c>
      <c r="R130" s="479">
        <f>R$4*R35*'EMISSIONS FACTORS'!$E64/1000</f>
        <v>0</v>
      </c>
      <c r="S130" s="479">
        <f>S$4*S35*'EMISSIONS FACTORS'!$E64/1000</f>
        <v>0</v>
      </c>
      <c r="T130" s="479">
        <f>T$4*T35*'EMISSIONS FACTORS'!$E64/1000</f>
        <v>0</v>
      </c>
      <c r="U130" s="479">
        <f>U$4*U35*'EMISSIONS FACTORS'!$E64/1000</f>
        <v>0</v>
      </c>
      <c r="V130" s="479">
        <f>V$4*V35*'EMISSIONS FACTORS'!$E64/1000</f>
        <v>0</v>
      </c>
      <c r="W130" s="479">
        <f>W$4*W35*'EMISSIONS FACTORS'!$E64/1000</f>
        <v>0</v>
      </c>
      <c r="X130" s="480">
        <f t="shared" si="1"/>
        <v>0</v>
      </c>
    </row>
    <row r="131" spans="2:24" ht="11.25">
      <c r="B131" s="227" t="s">
        <v>610</v>
      </c>
      <c r="C131" s="479">
        <f>C$4*C36*'EMISSIONS FACTORS'!$E65/1000</f>
        <v>0</v>
      </c>
      <c r="D131" s="479">
        <f>D$4*D36*'EMISSIONS FACTORS'!$E65/1000</f>
        <v>0</v>
      </c>
      <c r="E131" s="479">
        <f>E$4*E36*'EMISSIONS FACTORS'!$E65/1000</f>
        <v>0</v>
      </c>
      <c r="F131" s="479">
        <f>F$4*F36*'EMISSIONS FACTORS'!$E65/1000</f>
        <v>0</v>
      </c>
      <c r="G131" s="479">
        <f>G$4*G36*'EMISSIONS FACTORS'!$E65/1000</f>
        <v>0</v>
      </c>
      <c r="H131" s="479">
        <f>H$4*H36*'EMISSIONS FACTORS'!$E65/1000</f>
        <v>0</v>
      </c>
      <c r="I131" s="479">
        <f>I$4*I36*'EMISSIONS FACTORS'!$E65/1000</f>
        <v>0</v>
      </c>
      <c r="J131" s="479">
        <f>J$4*J36*'EMISSIONS FACTORS'!$E65/1000</f>
        <v>0</v>
      </c>
      <c r="K131" s="479">
        <f>K$4*K36*'EMISSIONS FACTORS'!$E65/1000</f>
        <v>0</v>
      </c>
      <c r="L131" s="479">
        <f>L$4*L36*'EMISSIONS FACTORS'!$E65/1000</f>
        <v>0</v>
      </c>
      <c r="M131" s="479">
        <f>M$4*M36*'EMISSIONS FACTORS'!$E65/1000</f>
        <v>0</v>
      </c>
      <c r="N131" s="479">
        <f>N$4*N36*'EMISSIONS FACTORS'!$E65/1000</f>
        <v>0</v>
      </c>
      <c r="O131" s="479">
        <f>O$4*O36*'EMISSIONS FACTORS'!$E65/1000</f>
        <v>0</v>
      </c>
      <c r="P131" s="479">
        <f>P$4*P36*'EMISSIONS FACTORS'!$E65/1000</f>
        <v>0</v>
      </c>
      <c r="Q131" s="479">
        <f>Q$4*Q36*'EMISSIONS FACTORS'!$E65/1000</f>
        <v>0</v>
      </c>
      <c r="R131" s="479">
        <f>R$4*R36*'EMISSIONS FACTORS'!$E65/1000</f>
        <v>0</v>
      </c>
      <c r="S131" s="479">
        <f>S$4*S36*'EMISSIONS FACTORS'!$E65/1000</f>
        <v>0</v>
      </c>
      <c r="T131" s="479">
        <f>T$4*T36*'EMISSIONS FACTORS'!$E65/1000</f>
        <v>0</v>
      </c>
      <c r="U131" s="479">
        <f>U$4*U36*'EMISSIONS FACTORS'!$E65/1000</f>
        <v>0</v>
      </c>
      <c r="V131" s="479">
        <f>V$4*V36*'EMISSIONS FACTORS'!$E65/1000</f>
        <v>0</v>
      </c>
      <c r="W131" s="479">
        <f>W$4*W36*'EMISSIONS FACTORS'!$E65/1000</f>
        <v>0</v>
      </c>
      <c r="X131" s="480">
        <f t="shared" si="1"/>
        <v>0</v>
      </c>
    </row>
    <row r="132" spans="2:24" ht="11.25">
      <c r="B132" s="227" t="s">
        <v>611</v>
      </c>
      <c r="C132" s="479">
        <f>C$4*C37*'EMISSIONS FACTORS'!$E66/1000</f>
        <v>0</v>
      </c>
      <c r="D132" s="479">
        <f>D$4*D37*'EMISSIONS FACTORS'!$E66/1000</f>
        <v>0</v>
      </c>
      <c r="E132" s="479">
        <f>E$4*E37*'EMISSIONS FACTORS'!$E66/1000</f>
        <v>0</v>
      </c>
      <c r="F132" s="479">
        <f>F$4*F37*'EMISSIONS FACTORS'!$E66/1000</f>
        <v>0</v>
      </c>
      <c r="G132" s="479">
        <f>G$4*G37*'EMISSIONS FACTORS'!$E66/1000</f>
        <v>0</v>
      </c>
      <c r="H132" s="479">
        <f>H$4*H37*'EMISSIONS FACTORS'!$E66/1000</f>
        <v>0</v>
      </c>
      <c r="I132" s="479">
        <f>I$4*I37*'EMISSIONS FACTORS'!$E66/1000</f>
        <v>0</v>
      </c>
      <c r="J132" s="479">
        <f>J$4*J37*'EMISSIONS FACTORS'!$E66/1000</f>
        <v>0</v>
      </c>
      <c r="K132" s="479">
        <f>K$4*K37*'EMISSIONS FACTORS'!$E66/1000</f>
        <v>0</v>
      </c>
      <c r="L132" s="479">
        <f>L$4*L37*'EMISSIONS FACTORS'!$E66/1000</f>
        <v>0</v>
      </c>
      <c r="M132" s="479">
        <f>M$4*M37*'EMISSIONS FACTORS'!$E66/1000</f>
        <v>0</v>
      </c>
      <c r="N132" s="479">
        <f>N$4*N37*'EMISSIONS FACTORS'!$E66/1000</f>
        <v>0</v>
      </c>
      <c r="O132" s="479">
        <f>O$4*O37*'EMISSIONS FACTORS'!$E66/1000</f>
        <v>0</v>
      </c>
      <c r="P132" s="479">
        <f>P$4*P37*'EMISSIONS FACTORS'!$E66/1000</f>
        <v>0</v>
      </c>
      <c r="Q132" s="479">
        <f>Q$4*Q37*'EMISSIONS FACTORS'!$E66/1000</f>
        <v>0</v>
      </c>
      <c r="R132" s="479">
        <f>R$4*R37*'EMISSIONS FACTORS'!$E66/1000</f>
        <v>0</v>
      </c>
      <c r="S132" s="479">
        <f>S$4*S37*'EMISSIONS FACTORS'!$E66/1000</f>
        <v>0</v>
      </c>
      <c r="T132" s="479">
        <f>T$4*T37*'EMISSIONS FACTORS'!$E66/1000</f>
        <v>0</v>
      </c>
      <c r="U132" s="479">
        <f>U$4*U37*'EMISSIONS FACTORS'!$E66/1000</f>
        <v>0</v>
      </c>
      <c r="V132" s="479">
        <f>V$4*V37*'EMISSIONS FACTORS'!$E66/1000</f>
        <v>0</v>
      </c>
      <c r="W132" s="479">
        <f>W$4*W37*'EMISSIONS FACTORS'!$E66/1000</f>
        <v>0</v>
      </c>
      <c r="X132" s="480">
        <f t="shared" si="1"/>
        <v>0</v>
      </c>
    </row>
    <row r="133" spans="2:24" ht="11.25">
      <c r="B133" s="227" t="s">
        <v>612</v>
      </c>
      <c r="C133" s="479">
        <f>C$4*C38*'EMISSIONS FACTORS'!$E67/1000</f>
        <v>0</v>
      </c>
      <c r="D133" s="479">
        <f>D$4*D38*'EMISSIONS FACTORS'!$E67/1000</f>
        <v>0</v>
      </c>
      <c r="E133" s="479">
        <f>E$4*E38*'EMISSIONS FACTORS'!$E67/1000</f>
        <v>0</v>
      </c>
      <c r="F133" s="479">
        <f>F$4*F38*'EMISSIONS FACTORS'!$E67/1000</f>
        <v>0</v>
      </c>
      <c r="G133" s="479">
        <f>G$4*G38*'EMISSIONS FACTORS'!$E67/1000</f>
        <v>0</v>
      </c>
      <c r="H133" s="479">
        <f>H$4*H38*'EMISSIONS FACTORS'!$E67/1000</f>
        <v>0</v>
      </c>
      <c r="I133" s="479">
        <f>I$4*I38*'EMISSIONS FACTORS'!$E67/1000</f>
        <v>0</v>
      </c>
      <c r="J133" s="479">
        <f>J$4*J38*'EMISSIONS FACTORS'!$E67/1000</f>
        <v>0</v>
      </c>
      <c r="K133" s="479">
        <f>K$4*K38*'EMISSIONS FACTORS'!$E67/1000</f>
        <v>0</v>
      </c>
      <c r="L133" s="479">
        <f>L$4*L38*'EMISSIONS FACTORS'!$E67/1000</f>
        <v>0</v>
      </c>
      <c r="M133" s="479">
        <f>M$4*M38*'EMISSIONS FACTORS'!$E67/1000</f>
        <v>0</v>
      </c>
      <c r="N133" s="479">
        <f>N$4*N38*'EMISSIONS FACTORS'!$E67/1000</f>
        <v>0</v>
      </c>
      <c r="O133" s="479">
        <f>O$4*O38*'EMISSIONS FACTORS'!$E67/1000</f>
        <v>0</v>
      </c>
      <c r="P133" s="479">
        <f>P$4*P38*'EMISSIONS FACTORS'!$E67/1000</f>
        <v>0</v>
      </c>
      <c r="Q133" s="479">
        <f>Q$4*Q38*'EMISSIONS FACTORS'!$E67/1000</f>
        <v>0</v>
      </c>
      <c r="R133" s="479">
        <f>R$4*R38*'EMISSIONS FACTORS'!$E67/1000</f>
        <v>0</v>
      </c>
      <c r="S133" s="479">
        <f>S$4*S38*'EMISSIONS FACTORS'!$E67/1000</f>
        <v>0</v>
      </c>
      <c r="T133" s="479">
        <f>T$4*T38*'EMISSIONS FACTORS'!$E67/1000</f>
        <v>0</v>
      </c>
      <c r="U133" s="479">
        <f>U$4*U38*'EMISSIONS FACTORS'!$E67/1000</f>
        <v>0</v>
      </c>
      <c r="V133" s="479">
        <f>V$4*V38*'EMISSIONS FACTORS'!$E67/1000</f>
        <v>0</v>
      </c>
      <c r="W133" s="479">
        <f>W$4*W38*'EMISSIONS FACTORS'!$E67/1000</f>
        <v>0</v>
      </c>
      <c r="X133" s="480">
        <f t="shared" si="1"/>
        <v>0</v>
      </c>
    </row>
    <row r="134" spans="2:24" ht="11.25">
      <c r="B134" s="227" t="s">
        <v>613</v>
      </c>
      <c r="C134" s="479">
        <f>C$4*C39*'EMISSIONS FACTORS'!$E68/1000</f>
        <v>0</v>
      </c>
      <c r="D134" s="479">
        <f>D$4*D39*'EMISSIONS FACTORS'!$E68/1000</f>
        <v>0</v>
      </c>
      <c r="E134" s="479">
        <f>E$4*E39*'EMISSIONS FACTORS'!$E68/1000</f>
        <v>0</v>
      </c>
      <c r="F134" s="479">
        <f>F$4*F39*'EMISSIONS FACTORS'!$E68/1000</f>
        <v>0</v>
      </c>
      <c r="G134" s="479">
        <f>G$4*G39*'EMISSIONS FACTORS'!$E68/1000</f>
        <v>0</v>
      </c>
      <c r="H134" s="479">
        <f>H$4*H39*'EMISSIONS FACTORS'!$E68/1000</f>
        <v>0</v>
      </c>
      <c r="I134" s="479">
        <f>I$4*I39*'EMISSIONS FACTORS'!$E68/1000</f>
        <v>0</v>
      </c>
      <c r="J134" s="479">
        <f>J$4*J39*'EMISSIONS FACTORS'!$E68/1000</f>
        <v>0</v>
      </c>
      <c r="K134" s="479">
        <f>K$4*K39*'EMISSIONS FACTORS'!$E68/1000</f>
        <v>0</v>
      </c>
      <c r="L134" s="479">
        <f>L$4*L39*'EMISSIONS FACTORS'!$E68/1000</f>
        <v>0</v>
      </c>
      <c r="M134" s="479">
        <f>M$4*M39*'EMISSIONS FACTORS'!$E68/1000</f>
        <v>0</v>
      </c>
      <c r="N134" s="479">
        <f>N$4*N39*'EMISSIONS FACTORS'!$E68/1000</f>
        <v>0</v>
      </c>
      <c r="O134" s="479">
        <f>O$4*O39*'EMISSIONS FACTORS'!$E68/1000</f>
        <v>0</v>
      </c>
      <c r="P134" s="479">
        <f>P$4*P39*'EMISSIONS FACTORS'!$E68/1000</f>
        <v>0</v>
      </c>
      <c r="Q134" s="479">
        <f>Q$4*Q39*'EMISSIONS FACTORS'!$E68/1000</f>
        <v>0</v>
      </c>
      <c r="R134" s="479">
        <f>R$4*R39*'EMISSIONS FACTORS'!$E68/1000</f>
        <v>0</v>
      </c>
      <c r="S134" s="479">
        <f>S$4*S39*'EMISSIONS FACTORS'!$E68/1000</f>
        <v>0</v>
      </c>
      <c r="T134" s="479">
        <f>T$4*T39*'EMISSIONS FACTORS'!$E68/1000</f>
        <v>0</v>
      </c>
      <c r="U134" s="479">
        <f>U$4*U39*'EMISSIONS FACTORS'!$E68/1000</f>
        <v>0</v>
      </c>
      <c r="V134" s="479">
        <f>V$4*V39*'EMISSIONS FACTORS'!$E68/1000</f>
        <v>0</v>
      </c>
      <c r="W134" s="479">
        <f>W$4*W39*'EMISSIONS FACTORS'!$E68/1000</f>
        <v>0</v>
      </c>
      <c r="X134" s="480">
        <f t="shared" si="1"/>
        <v>0</v>
      </c>
    </row>
    <row r="135" spans="2:24" ht="11.25">
      <c r="B135" s="227" t="s">
        <v>618</v>
      </c>
      <c r="C135" s="479">
        <f>C$4*C40*'EMISSIONS FACTORS'!$E69/1000</f>
        <v>0</v>
      </c>
      <c r="D135" s="479">
        <f>D$4*D40*'EMISSIONS FACTORS'!$E69/1000</f>
        <v>0</v>
      </c>
      <c r="E135" s="479">
        <f>E$4*E40*'EMISSIONS FACTORS'!$E69/1000</f>
        <v>0</v>
      </c>
      <c r="F135" s="479">
        <f>F$4*F40*'EMISSIONS FACTORS'!$E69/1000</f>
        <v>0</v>
      </c>
      <c r="G135" s="479">
        <f>G$4*G40*'EMISSIONS FACTORS'!$E69/1000</f>
        <v>0</v>
      </c>
      <c r="H135" s="479">
        <f>H$4*H40*'EMISSIONS FACTORS'!$E69/1000</f>
        <v>0</v>
      </c>
      <c r="I135" s="479">
        <f>I$4*I40*'EMISSIONS FACTORS'!$E69/1000</f>
        <v>0</v>
      </c>
      <c r="J135" s="479">
        <f>J$4*J40*'EMISSIONS FACTORS'!$E69/1000</f>
        <v>0</v>
      </c>
      <c r="K135" s="479">
        <f>K$4*K40*'EMISSIONS FACTORS'!$E69/1000</f>
        <v>0</v>
      </c>
      <c r="L135" s="479">
        <f>L$4*L40*'EMISSIONS FACTORS'!$E69/1000</f>
        <v>0</v>
      </c>
      <c r="M135" s="479">
        <f>M$4*M40*'EMISSIONS FACTORS'!$E69/1000</f>
        <v>0</v>
      </c>
      <c r="N135" s="479">
        <f>N$4*N40*'EMISSIONS FACTORS'!$E69/1000</f>
        <v>0</v>
      </c>
      <c r="O135" s="479">
        <f>O$4*O40*'EMISSIONS FACTORS'!$E69/1000</f>
        <v>0</v>
      </c>
      <c r="P135" s="479">
        <f>P$4*P40*'EMISSIONS FACTORS'!$E69/1000</f>
        <v>0</v>
      </c>
      <c r="Q135" s="479">
        <f>Q$4*Q40*'EMISSIONS FACTORS'!$E69/1000</f>
        <v>0</v>
      </c>
      <c r="R135" s="479">
        <f>R$4*R40*'EMISSIONS FACTORS'!$E69/1000</f>
        <v>0</v>
      </c>
      <c r="S135" s="479">
        <f>S$4*S40*'EMISSIONS FACTORS'!$E69/1000</f>
        <v>0</v>
      </c>
      <c r="T135" s="479">
        <f>T$4*T40*'EMISSIONS FACTORS'!$E69/1000</f>
        <v>0</v>
      </c>
      <c r="U135" s="479">
        <f>U$4*U40*'EMISSIONS FACTORS'!$E69/1000</f>
        <v>0</v>
      </c>
      <c r="V135" s="479">
        <f>V$4*V40*'EMISSIONS FACTORS'!$E69/1000</f>
        <v>0</v>
      </c>
      <c r="W135" s="479">
        <f>W$4*W40*'EMISSIONS FACTORS'!$E69/1000</f>
        <v>0</v>
      </c>
      <c r="X135" s="480">
        <f t="shared" si="1"/>
        <v>0</v>
      </c>
    </row>
    <row r="136" spans="2:24" ht="11.25">
      <c r="B136" s="227" t="s">
        <v>619</v>
      </c>
      <c r="C136" s="479">
        <f>C$4*C41*'EMISSIONS FACTORS'!$E70/1000</f>
        <v>0</v>
      </c>
      <c r="D136" s="479">
        <f>D$4*D41*'EMISSIONS FACTORS'!$E70/1000</f>
        <v>0</v>
      </c>
      <c r="E136" s="479">
        <f>E$4*E41*'EMISSIONS FACTORS'!$E70/1000</f>
        <v>0</v>
      </c>
      <c r="F136" s="479">
        <f>F$4*F41*'EMISSIONS FACTORS'!$E70/1000</f>
        <v>0</v>
      </c>
      <c r="G136" s="479">
        <f>G$4*G41*'EMISSIONS FACTORS'!$E70/1000</f>
        <v>0</v>
      </c>
      <c r="H136" s="479">
        <f>H$4*H41*'EMISSIONS FACTORS'!$E70/1000</f>
        <v>0</v>
      </c>
      <c r="I136" s="479">
        <f>I$4*I41*'EMISSIONS FACTORS'!$E70/1000</f>
        <v>0</v>
      </c>
      <c r="J136" s="479">
        <f>J$4*J41*'EMISSIONS FACTORS'!$E70/1000</f>
        <v>0</v>
      </c>
      <c r="K136" s="479">
        <f>K$4*K41*'EMISSIONS FACTORS'!$E70/1000</f>
        <v>0</v>
      </c>
      <c r="L136" s="479">
        <f>L$4*L41*'EMISSIONS FACTORS'!$E70/1000</f>
        <v>0</v>
      </c>
      <c r="M136" s="479">
        <f>M$4*M41*'EMISSIONS FACTORS'!$E70/1000</f>
        <v>0</v>
      </c>
      <c r="N136" s="479">
        <f>N$4*N41*'EMISSIONS FACTORS'!$E70/1000</f>
        <v>0</v>
      </c>
      <c r="O136" s="479">
        <f>O$4*O41*'EMISSIONS FACTORS'!$E70/1000</f>
        <v>0</v>
      </c>
      <c r="P136" s="479">
        <f>P$4*P41*'EMISSIONS FACTORS'!$E70/1000</f>
        <v>0</v>
      </c>
      <c r="Q136" s="479">
        <f>Q$4*Q41*'EMISSIONS FACTORS'!$E70/1000</f>
        <v>0</v>
      </c>
      <c r="R136" s="479">
        <f>R$4*R41*'EMISSIONS FACTORS'!$E70/1000</f>
        <v>0</v>
      </c>
      <c r="S136" s="479">
        <f>S$4*S41*'EMISSIONS FACTORS'!$E70/1000</f>
        <v>0</v>
      </c>
      <c r="T136" s="479">
        <f>T$4*T41*'EMISSIONS FACTORS'!$E70/1000</f>
        <v>0</v>
      </c>
      <c r="U136" s="479">
        <f>U$4*U41*'EMISSIONS FACTORS'!$E70/1000</f>
        <v>0</v>
      </c>
      <c r="V136" s="479">
        <f>V$4*V41*'EMISSIONS FACTORS'!$E70/1000</f>
        <v>0</v>
      </c>
      <c r="W136" s="479">
        <f>W$4*W41*'EMISSIONS FACTORS'!$E70/1000</f>
        <v>0</v>
      </c>
      <c r="X136" s="480">
        <f t="shared" si="1"/>
        <v>0</v>
      </c>
    </row>
    <row r="137" spans="2:24" ht="11.25">
      <c r="B137" s="227" t="s">
        <v>620</v>
      </c>
      <c r="C137" s="479">
        <f>C$4*C42*'EMISSIONS FACTORS'!$E71/1000</f>
        <v>0</v>
      </c>
      <c r="D137" s="479">
        <f>D$4*D42*'EMISSIONS FACTORS'!$E71/1000</f>
        <v>0</v>
      </c>
      <c r="E137" s="479">
        <f>E$4*E42*'EMISSIONS FACTORS'!$E71/1000</f>
        <v>0</v>
      </c>
      <c r="F137" s="479">
        <f>F$4*F42*'EMISSIONS FACTORS'!$E71/1000</f>
        <v>0</v>
      </c>
      <c r="G137" s="479">
        <f>G$4*G42*'EMISSIONS FACTORS'!$E71/1000</f>
        <v>0</v>
      </c>
      <c r="H137" s="479">
        <f>H$4*H42*'EMISSIONS FACTORS'!$E71/1000</f>
        <v>0</v>
      </c>
      <c r="I137" s="479">
        <f>I$4*I42*'EMISSIONS FACTORS'!$E71/1000</f>
        <v>0</v>
      </c>
      <c r="J137" s="479">
        <f>J$4*J42*'EMISSIONS FACTORS'!$E71/1000</f>
        <v>0</v>
      </c>
      <c r="K137" s="479">
        <f>K$4*K42*'EMISSIONS FACTORS'!$E71/1000</f>
        <v>0</v>
      </c>
      <c r="L137" s="479">
        <f>L$4*L42*'EMISSIONS FACTORS'!$E71/1000</f>
        <v>0</v>
      </c>
      <c r="M137" s="479">
        <f>M$4*M42*'EMISSIONS FACTORS'!$E71/1000</f>
        <v>0</v>
      </c>
      <c r="N137" s="479">
        <f>N$4*N42*'EMISSIONS FACTORS'!$E71/1000</f>
        <v>0</v>
      </c>
      <c r="O137" s="479">
        <f>O$4*O42*'EMISSIONS FACTORS'!$E71/1000</f>
        <v>0</v>
      </c>
      <c r="P137" s="479">
        <f>P$4*P42*'EMISSIONS FACTORS'!$E71/1000</f>
        <v>0</v>
      </c>
      <c r="Q137" s="479">
        <f>Q$4*Q42*'EMISSIONS FACTORS'!$E71/1000</f>
        <v>0</v>
      </c>
      <c r="R137" s="479">
        <f>R$4*R42*'EMISSIONS FACTORS'!$E71/1000</f>
        <v>0</v>
      </c>
      <c r="S137" s="479">
        <f>S$4*S42*'EMISSIONS FACTORS'!$E71/1000</f>
        <v>0</v>
      </c>
      <c r="T137" s="479">
        <f>T$4*T42*'EMISSIONS FACTORS'!$E71/1000</f>
        <v>0</v>
      </c>
      <c r="U137" s="479">
        <f>U$4*U42*'EMISSIONS FACTORS'!$E71/1000</f>
        <v>0</v>
      </c>
      <c r="V137" s="479">
        <f>V$4*V42*'EMISSIONS FACTORS'!$E71/1000</f>
        <v>0</v>
      </c>
      <c r="W137" s="479">
        <f>W$4*W42*'EMISSIONS FACTORS'!$E71/1000</f>
        <v>0</v>
      </c>
      <c r="X137" s="480">
        <f t="shared" si="1"/>
        <v>0</v>
      </c>
    </row>
    <row r="138" spans="2:24" ht="11.25">
      <c r="B138" s="227" t="s">
        <v>621</v>
      </c>
      <c r="C138" s="479">
        <f>C$4*C43*'EMISSIONS FACTORS'!$E72/1000</f>
        <v>0</v>
      </c>
      <c r="D138" s="479">
        <f>D$4*D43*'EMISSIONS FACTORS'!$E72/1000</f>
        <v>0</v>
      </c>
      <c r="E138" s="479">
        <f>E$4*E43*'EMISSIONS FACTORS'!$E72/1000</f>
        <v>0</v>
      </c>
      <c r="F138" s="479">
        <f>F$4*F43*'EMISSIONS FACTORS'!$E72/1000</f>
        <v>0</v>
      </c>
      <c r="G138" s="479">
        <f>G$4*G43*'EMISSIONS FACTORS'!$E72/1000</f>
        <v>0</v>
      </c>
      <c r="H138" s="479">
        <f>H$4*H43*'EMISSIONS FACTORS'!$E72/1000</f>
        <v>0</v>
      </c>
      <c r="I138" s="479">
        <f>I$4*I43*'EMISSIONS FACTORS'!$E72/1000</f>
        <v>0</v>
      </c>
      <c r="J138" s="479">
        <f>J$4*J43*'EMISSIONS FACTORS'!$E72/1000</f>
        <v>0</v>
      </c>
      <c r="K138" s="479">
        <f>K$4*K43*'EMISSIONS FACTORS'!$E72/1000</f>
        <v>0</v>
      </c>
      <c r="L138" s="479">
        <f>L$4*L43*'EMISSIONS FACTORS'!$E72/1000</f>
        <v>0</v>
      </c>
      <c r="M138" s="479">
        <f>M$4*M43*'EMISSIONS FACTORS'!$E72/1000</f>
        <v>0</v>
      </c>
      <c r="N138" s="479">
        <f>N$4*N43*'EMISSIONS FACTORS'!$E72/1000</f>
        <v>0</v>
      </c>
      <c r="O138" s="479">
        <f>O$4*O43*'EMISSIONS FACTORS'!$E72/1000</f>
        <v>0</v>
      </c>
      <c r="P138" s="479">
        <f>P$4*P43*'EMISSIONS FACTORS'!$E72/1000</f>
        <v>0</v>
      </c>
      <c r="Q138" s="479">
        <f>Q$4*Q43*'EMISSIONS FACTORS'!$E72/1000</f>
        <v>0</v>
      </c>
      <c r="R138" s="479">
        <f>R$4*R43*'EMISSIONS FACTORS'!$E72/1000</f>
        <v>0</v>
      </c>
      <c r="S138" s="479">
        <f>S$4*S43*'EMISSIONS FACTORS'!$E72/1000</f>
        <v>0</v>
      </c>
      <c r="T138" s="479">
        <f>T$4*T43*'EMISSIONS FACTORS'!$E72/1000</f>
        <v>0</v>
      </c>
      <c r="U138" s="479">
        <f>U$4*U43*'EMISSIONS FACTORS'!$E72/1000</f>
        <v>0</v>
      </c>
      <c r="V138" s="479">
        <f>V$4*V43*'EMISSIONS FACTORS'!$E72/1000</f>
        <v>0</v>
      </c>
      <c r="W138" s="479">
        <f>W$4*W43*'EMISSIONS FACTORS'!$E72/1000</f>
        <v>0</v>
      </c>
      <c r="X138" s="480">
        <f t="shared" si="1"/>
        <v>0</v>
      </c>
    </row>
    <row r="139" spans="2:24" ht="11.25">
      <c r="B139" s="227" t="s">
        <v>622</v>
      </c>
      <c r="C139" s="479">
        <f>C$4*C44*'EMISSIONS FACTORS'!$E73/1000</f>
        <v>0</v>
      </c>
      <c r="D139" s="479">
        <f>D$4*D44*'EMISSIONS FACTORS'!$E73/1000</f>
        <v>0</v>
      </c>
      <c r="E139" s="479">
        <f>E$4*E44*'EMISSIONS FACTORS'!$E73/1000</f>
        <v>0</v>
      </c>
      <c r="F139" s="479">
        <f>F$4*F44*'EMISSIONS FACTORS'!$E73/1000</f>
        <v>0</v>
      </c>
      <c r="G139" s="479">
        <f>G$4*G44*'EMISSIONS FACTORS'!$E73/1000</f>
        <v>0</v>
      </c>
      <c r="H139" s="479">
        <f>H$4*H44*'EMISSIONS FACTORS'!$E73/1000</f>
        <v>0</v>
      </c>
      <c r="I139" s="479">
        <f>I$4*I44*'EMISSIONS FACTORS'!$E73/1000</f>
        <v>0</v>
      </c>
      <c r="J139" s="479">
        <f>J$4*J44*'EMISSIONS FACTORS'!$E73/1000</f>
        <v>0</v>
      </c>
      <c r="K139" s="479">
        <f>K$4*K44*'EMISSIONS FACTORS'!$E73/1000</f>
        <v>0</v>
      </c>
      <c r="L139" s="479">
        <f>L$4*L44*'EMISSIONS FACTORS'!$E73/1000</f>
        <v>0</v>
      </c>
      <c r="M139" s="479">
        <f>M$4*M44*'EMISSIONS FACTORS'!$E73/1000</f>
        <v>0</v>
      </c>
      <c r="N139" s="479">
        <f>N$4*N44*'EMISSIONS FACTORS'!$E73/1000</f>
        <v>0</v>
      </c>
      <c r="O139" s="479">
        <f>O$4*O44*'EMISSIONS FACTORS'!$E73/1000</f>
        <v>0</v>
      </c>
      <c r="P139" s="479">
        <f>P$4*P44*'EMISSIONS FACTORS'!$E73/1000</f>
        <v>0</v>
      </c>
      <c r="Q139" s="479">
        <f>Q$4*Q44*'EMISSIONS FACTORS'!$E73/1000</f>
        <v>0</v>
      </c>
      <c r="R139" s="479">
        <f>R$4*R44*'EMISSIONS FACTORS'!$E73/1000</f>
        <v>0</v>
      </c>
      <c r="S139" s="479">
        <f>S$4*S44*'EMISSIONS FACTORS'!$E73/1000</f>
        <v>0</v>
      </c>
      <c r="T139" s="479">
        <f>T$4*T44*'EMISSIONS FACTORS'!$E73/1000</f>
        <v>0</v>
      </c>
      <c r="U139" s="479">
        <f>U$4*U44*'EMISSIONS FACTORS'!$E73/1000</f>
        <v>0</v>
      </c>
      <c r="V139" s="479">
        <f>V$4*V44*'EMISSIONS FACTORS'!$E73/1000</f>
        <v>0</v>
      </c>
      <c r="W139" s="479">
        <f>W$4*W44*'EMISSIONS FACTORS'!$E73/1000</f>
        <v>0</v>
      </c>
      <c r="X139" s="480">
        <f t="shared" si="1"/>
        <v>0</v>
      </c>
    </row>
    <row r="140" spans="2:24" ht="11.25">
      <c r="B140" s="227" t="s">
        <v>623</v>
      </c>
      <c r="C140" s="479">
        <f>C$4*C45*'EMISSIONS FACTORS'!$E74/1000</f>
        <v>0</v>
      </c>
      <c r="D140" s="479">
        <f>D$4*D45*'EMISSIONS FACTORS'!$E74/1000</f>
        <v>0</v>
      </c>
      <c r="E140" s="479">
        <f>E$4*E45*'EMISSIONS FACTORS'!$E74/1000</f>
        <v>0</v>
      </c>
      <c r="F140" s="479">
        <f>F$4*F45*'EMISSIONS FACTORS'!$E74/1000</f>
        <v>0</v>
      </c>
      <c r="G140" s="479">
        <f>G$4*G45*'EMISSIONS FACTORS'!$E74/1000</f>
        <v>0</v>
      </c>
      <c r="H140" s="479">
        <f>H$4*H45*'EMISSIONS FACTORS'!$E74/1000</f>
        <v>0</v>
      </c>
      <c r="I140" s="479">
        <f>I$4*I45*'EMISSIONS FACTORS'!$E74/1000</f>
        <v>0</v>
      </c>
      <c r="J140" s="479">
        <f>J$4*J45*'EMISSIONS FACTORS'!$E74/1000</f>
        <v>0</v>
      </c>
      <c r="K140" s="479">
        <f>K$4*K45*'EMISSIONS FACTORS'!$E74/1000</f>
        <v>0</v>
      </c>
      <c r="L140" s="479">
        <f>L$4*L45*'EMISSIONS FACTORS'!$E74/1000</f>
        <v>0</v>
      </c>
      <c r="M140" s="479">
        <f>M$4*M45*'EMISSIONS FACTORS'!$E74/1000</f>
        <v>0</v>
      </c>
      <c r="N140" s="479">
        <f>N$4*N45*'EMISSIONS FACTORS'!$E74/1000</f>
        <v>0</v>
      </c>
      <c r="O140" s="479">
        <f>O$4*O45*'EMISSIONS FACTORS'!$E74/1000</f>
        <v>0</v>
      </c>
      <c r="P140" s="479">
        <f>P$4*P45*'EMISSIONS FACTORS'!$E74/1000</f>
        <v>0</v>
      </c>
      <c r="Q140" s="479">
        <f>Q$4*Q45*'EMISSIONS FACTORS'!$E74/1000</f>
        <v>0</v>
      </c>
      <c r="R140" s="479">
        <f>R$4*R45*'EMISSIONS FACTORS'!$E74/1000</f>
        <v>0</v>
      </c>
      <c r="S140" s="479">
        <f>S$4*S45*'EMISSIONS FACTORS'!$E74/1000</f>
        <v>0</v>
      </c>
      <c r="T140" s="479">
        <f>T$4*T45*'EMISSIONS FACTORS'!$E74/1000</f>
        <v>0</v>
      </c>
      <c r="U140" s="479">
        <f>U$4*U45*'EMISSIONS FACTORS'!$E74/1000</f>
        <v>0</v>
      </c>
      <c r="V140" s="479">
        <f>V$4*V45*'EMISSIONS FACTORS'!$E74/1000</f>
        <v>0</v>
      </c>
      <c r="W140" s="479">
        <f>W$4*W45*'EMISSIONS FACTORS'!$E74/1000</f>
        <v>0</v>
      </c>
      <c r="X140" s="480">
        <f t="shared" si="1"/>
        <v>0</v>
      </c>
    </row>
    <row r="141" spans="2:24" ht="11.25">
      <c r="B141" s="227" t="s">
        <v>624</v>
      </c>
      <c r="C141" s="479">
        <f>C$4*C46*'EMISSIONS FACTORS'!$E75/1000</f>
        <v>0</v>
      </c>
      <c r="D141" s="479">
        <f>D$4*D46*'EMISSIONS FACTORS'!$E75/1000</f>
        <v>0</v>
      </c>
      <c r="E141" s="479">
        <f>E$4*E46*'EMISSIONS FACTORS'!$E75/1000</f>
        <v>0</v>
      </c>
      <c r="F141" s="479">
        <f>F$4*F46*'EMISSIONS FACTORS'!$E75/1000</f>
        <v>0</v>
      </c>
      <c r="G141" s="479">
        <f>G$4*G46*'EMISSIONS FACTORS'!$E75/1000</f>
        <v>0</v>
      </c>
      <c r="H141" s="479">
        <f>H$4*H46*'EMISSIONS FACTORS'!$E75/1000</f>
        <v>0</v>
      </c>
      <c r="I141" s="479">
        <f>I$4*I46*'EMISSIONS FACTORS'!$E75/1000</f>
        <v>0</v>
      </c>
      <c r="J141" s="479">
        <f>J$4*J46*'EMISSIONS FACTORS'!$E75/1000</f>
        <v>0</v>
      </c>
      <c r="K141" s="479">
        <f>K$4*K46*'EMISSIONS FACTORS'!$E75/1000</f>
        <v>0</v>
      </c>
      <c r="L141" s="479">
        <f>L$4*L46*'EMISSIONS FACTORS'!$E75/1000</f>
        <v>0</v>
      </c>
      <c r="M141" s="479">
        <f>M$4*M46*'EMISSIONS FACTORS'!$E75/1000</f>
        <v>0</v>
      </c>
      <c r="N141" s="479">
        <f>N$4*N46*'EMISSIONS FACTORS'!$E75/1000</f>
        <v>0</v>
      </c>
      <c r="O141" s="479">
        <f>O$4*O46*'EMISSIONS FACTORS'!$E75/1000</f>
        <v>0</v>
      </c>
      <c r="P141" s="479">
        <f>P$4*P46*'EMISSIONS FACTORS'!$E75/1000</f>
        <v>0</v>
      </c>
      <c r="Q141" s="479">
        <f>Q$4*Q46*'EMISSIONS FACTORS'!$E75/1000</f>
        <v>0</v>
      </c>
      <c r="R141" s="479">
        <f>R$4*R46*'EMISSIONS FACTORS'!$E75/1000</f>
        <v>0</v>
      </c>
      <c r="S141" s="479">
        <f>S$4*S46*'EMISSIONS FACTORS'!$E75/1000</f>
        <v>0</v>
      </c>
      <c r="T141" s="479">
        <f>T$4*T46*'EMISSIONS FACTORS'!$E75/1000</f>
        <v>0</v>
      </c>
      <c r="U141" s="479">
        <f>U$4*U46*'EMISSIONS FACTORS'!$E75/1000</f>
        <v>0</v>
      </c>
      <c r="V141" s="479">
        <f>V$4*V46*'EMISSIONS FACTORS'!$E75/1000</f>
        <v>0</v>
      </c>
      <c r="W141" s="479">
        <f>W$4*W46*'EMISSIONS FACTORS'!$E75/1000</f>
        <v>0</v>
      </c>
      <c r="X141" s="480">
        <f t="shared" si="1"/>
        <v>0</v>
      </c>
    </row>
    <row r="142" spans="2:24" ht="11.25">
      <c r="B142" s="227" t="s">
        <v>625</v>
      </c>
      <c r="C142" s="479">
        <f>C$4*C47*'EMISSIONS FACTORS'!$E76/1000</f>
        <v>0</v>
      </c>
      <c r="D142" s="479">
        <f>D$4*D47*'EMISSIONS FACTORS'!$E76/1000</f>
        <v>0</v>
      </c>
      <c r="E142" s="479">
        <f>E$4*E47*'EMISSIONS FACTORS'!$E76/1000</f>
        <v>0</v>
      </c>
      <c r="F142" s="479">
        <f>F$4*F47*'EMISSIONS FACTORS'!$E76/1000</f>
        <v>0</v>
      </c>
      <c r="G142" s="479">
        <f>G$4*G47*'EMISSIONS FACTORS'!$E76/1000</f>
        <v>0</v>
      </c>
      <c r="H142" s="479">
        <f>H$4*H47*'EMISSIONS FACTORS'!$E76/1000</f>
        <v>0</v>
      </c>
      <c r="I142" s="479">
        <f>I$4*I47*'EMISSIONS FACTORS'!$E76/1000</f>
        <v>0</v>
      </c>
      <c r="J142" s="479">
        <f>J$4*J47*'EMISSIONS FACTORS'!$E76/1000</f>
        <v>0</v>
      </c>
      <c r="K142" s="479">
        <f>K$4*K47*'EMISSIONS FACTORS'!$E76/1000</f>
        <v>0</v>
      </c>
      <c r="L142" s="479">
        <f>L$4*L47*'EMISSIONS FACTORS'!$E76/1000</f>
        <v>0</v>
      </c>
      <c r="M142" s="479">
        <f>M$4*M47*'EMISSIONS FACTORS'!$E76/1000</f>
        <v>0</v>
      </c>
      <c r="N142" s="479">
        <f>N$4*N47*'EMISSIONS FACTORS'!$E76/1000</f>
        <v>0</v>
      </c>
      <c r="O142" s="479">
        <f>O$4*O47*'EMISSIONS FACTORS'!$E76/1000</f>
        <v>0</v>
      </c>
      <c r="P142" s="479">
        <f>P$4*P47*'EMISSIONS FACTORS'!$E76/1000</f>
        <v>0</v>
      </c>
      <c r="Q142" s="479">
        <f>Q$4*Q47*'EMISSIONS FACTORS'!$E76/1000</f>
        <v>0</v>
      </c>
      <c r="R142" s="479">
        <f>R$4*R47*'EMISSIONS FACTORS'!$E76/1000</f>
        <v>0</v>
      </c>
      <c r="S142" s="479">
        <f>S$4*S47*'EMISSIONS FACTORS'!$E76/1000</f>
        <v>0</v>
      </c>
      <c r="T142" s="479">
        <f>T$4*T47*'EMISSIONS FACTORS'!$E76/1000</f>
        <v>0</v>
      </c>
      <c r="U142" s="479">
        <f>U$4*U47*'EMISSIONS FACTORS'!$E76/1000</f>
        <v>0</v>
      </c>
      <c r="V142" s="479">
        <f>V$4*V47*'EMISSIONS FACTORS'!$E76/1000</f>
        <v>0</v>
      </c>
      <c r="W142" s="479">
        <f>W$4*W47*'EMISSIONS FACTORS'!$E76/1000</f>
        <v>0</v>
      </c>
      <c r="X142" s="480">
        <f t="shared" si="1"/>
        <v>0</v>
      </c>
    </row>
    <row r="143" spans="2:24" ht="11.25">
      <c r="B143" s="227" t="s">
        <v>626</v>
      </c>
      <c r="C143" s="479">
        <f>C$4*C48*'EMISSIONS FACTORS'!$E77/1000</f>
        <v>0</v>
      </c>
      <c r="D143" s="479">
        <f>D$4*D48*'EMISSIONS FACTORS'!$E77/1000</f>
        <v>0</v>
      </c>
      <c r="E143" s="479">
        <f>E$4*E48*'EMISSIONS FACTORS'!$E77/1000</f>
        <v>0</v>
      </c>
      <c r="F143" s="479">
        <f>F$4*F48*'EMISSIONS FACTORS'!$E77/1000</f>
        <v>0</v>
      </c>
      <c r="G143" s="479">
        <f>G$4*G48*'EMISSIONS FACTORS'!$E77/1000</f>
        <v>0</v>
      </c>
      <c r="H143" s="479">
        <f>H$4*H48*'EMISSIONS FACTORS'!$E77/1000</f>
        <v>0</v>
      </c>
      <c r="I143" s="479">
        <f>I$4*I48*'EMISSIONS FACTORS'!$E77/1000</f>
        <v>0</v>
      </c>
      <c r="J143" s="479">
        <f>J$4*J48*'EMISSIONS FACTORS'!$E77/1000</f>
        <v>0</v>
      </c>
      <c r="K143" s="479">
        <f>K$4*K48*'EMISSIONS FACTORS'!$E77/1000</f>
        <v>0</v>
      </c>
      <c r="L143" s="479">
        <f>L$4*L48*'EMISSIONS FACTORS'!$E77/1000</f>
        <v>0</v>
      </c>
      <c r="M143" s="479">
        <f>M$4*M48*'EMISSIONS FACTORS'!$E77/1000</f>
        <v>0</v>
      </c>
      <c r="N143" s="479">
        <f>N$4*N48*'EMISSIONS FACTORS'!$E77/1000</f>
        <v>0</v>
      </c>
      <c r="O143" s="479">
        <f>O$4*O48*'EMISSIONS FACTORS'!$E77/1000</f>
        <v>0</v>
      </c>
      <c r="P143" s="479">
        <f>P$4*P48*'EMISSIONS FACTORS'!$E77/1000</f>
        <v>0</v>
      </c>
      <c r="Q143" s="479">
        <f>Q$4*Q48*'EMISSIONS FACTORS'!$E77/1000</f>
        <v>0</v>
      </c>
      <c r="R143" s="479">
        <f>R$4*R48*'EMISSIONS FACTORS'!$E77/1000</f>
        <v>0</v>
      </c>
      <c r="S143" s="479">
        <f>S$4*S48*'EMISSIONS FACTORS'!$E77/1000</f>
        <v>0</v>
      </c>
      <c r="T143" s="479">
        <f>T$4*T48*'EMISSIONS FACTORS'!$E77/1000</f>
        <v>0</v>
      </c>
      <c r="U143" s="479">
        <f>U$4*U48*'EMISSIONS FACTORS'!$E77/1000</f>
        <v>0</v>
      </c>
      <c r="V143" s="479">
        <f>V$4*V48*'EMISSIONS FACTORS'!$E77/1000</f>
        <v>0</v>
      </c>
      <c r="W143" s="479">
        <f>W$4*W48*'EMISSIONS FACTORS'!$E77/1000</f>
        <v>0</v>
      </c>
      <c r="X143" s="480">
        <f t="shared" si="1"/>
        <v>0</v>
      </c>
    </row>
    <row r="144" spans="2:24" ht="11.25">
      <c r="B144" s="227" t="s">
        <v>627</v>
      </c>
      <c r="C144" s="479">
        <f>C$4*C49*'EMISSIONS FACTORS'!$E78/1000</f>
        <v>0</v>
      </c>
      <c r="D144" s="479">
        <f>D$4*D49*'EMISSIONS FACTORS'!$E78/1000</f>
        <v>0</v>
      </c>
      <c r="E144" s="479">
        <f>E$4*E49*'EMISSIONS FACTORS'!$E78/1000</f>
        <v>0</v>
      </c>
      <c r="F144" s="479">
        <f>F$4*F49*'EMISSIONS FACTORS'!$E78/1000</f>
        <v>0</v>
      </c>
      <c r="G144" s="479">
        <f>G$4*G49*'EMISSIONS FACTORS'!$E78/1000</f>
        <v>0</v>
      </c>
      <c r="H144" s="479">
        <f>H$4*H49*'EMISSIONS FACTORS'!$E78/1000</f>
        <v>0</v>
      </c>
      <c r="I144" s="479">
        <f>I$4*I49*'EMISSIONS FACTORS'!$E78/1000</f>
        <v>0</v>
      </c>
      <c r="J144" s="479">
        <f>J$4*J49*'EMISSIONS FACTORS'!$E78/1000</f>
        <v>0</v>
      </c>
      <c r="K144" s="479">
        <f>K$4*K49*'EMISSIONS FACTORS'!$E78/1000</f>
        <v>0</v>
      </c>
      <c r="L144" s="479">
        <f>L$4*L49*'EMISSIONS FACTORS'!$E78/1000</f>
        <v>0</v>
      </c>
      <c r="M144" s="479">
        <f>M$4*M49*'EMISSIONS FACTORS'!$E78/1000</f>
        <v>0</v>
      </c>
      <c r="N144" s="479">
        <f>N$4*N49*'EMISSIONS FACTORS'!$E78/1000</f>
        <v>0</v>
      </c>
      <c r="O144" s="479">
        <f>O$4*O49*'EMISSIONS FACTORS'!$E78/1000</f>
        <v>0</v>
      </c>
      <c r="P144" s="479">
        <f>P$4*P49*'EMISSIONS FACTORS'!$E78/1000</f>
        <v>0</v>
      </c>
      <c r="Q144" s="479">
        <f>Q$4*Q49*'EMISSIONS FACTORS'!$E78/1000</f>
        <v>0</v>
      </c>
      <c r="R144" s="479">
        <f>R$4*R49*'EMISSIONS FACTORS'!$E78/1000</f>
        <v>0</v>
      </c>
      <c r="S144" s="479">
        <f>S$4*S49*'EMISSIONS FACTORS'!$E78/1000</f>
        <v>0</v>
      </c>
      <c r="T144" s="479">
        <f>T$4*T49*'EMISSIONS FACTORS'!$E78/1000</f>
        <v>0</v>
      </c>
      <c r="U144" s="479">
        <f>U$4*U49*'EMISSIONS FACTORS'!$E78/1000</f>
        <v>0</v>
      </c>
      <c r="V144" s="479">
        <f>V$4*V49*'EMISSIONS FACTORS'!$E78/1000</f>
        <v>0</v>
      </c>
      <c r="W144" s="479">
        <f>W$4*W49*'EMISSIONS FACTORS'!$E78/1000</f>
        <v>0</v>
      </c>
      <c r="X144" s="480">
        <f t="shared" si="1"/>
        <v>0</v>
      </c>
    </row>
    <row r="145" spans="2:24" ht="11.25">
      <c r="B145" s="227" t="s">
        <v>628</v>
      </c>
      <c r="C145" s="479">
        <f>C$4*C50*'EMISSIONS FACTORS'!$E79/1000</f>
        <v>0</v>
      </c>
      <c r="D145" s="479">
        <f>D$4*D50*'EMISSIONS FACTORS'!$E79/1000</f>
        <v>0</v>
      </c>
      <c r="E145" s="479">
        <f>E$4*E50*'EMISSIONS FACTORS'!$E79/1000</f>
        <v>0</v>
      </c>
      <c r="F145" s="479">
        <f>F$4*F50*'EMISSIONS FACTORS'!$E79/1000</f>
        <v>0</v>
      </c>
      <c r="G145" s="479">
        <f>G$4*G50*'EMISSIONS FACTORS'!$E79/1000</f>
        <v>0</v>
      </c>
      <c r="H145" s="479">
        <f>H$4*H50*'EMISSIONS FACTORS'!$E79/1000</f>
        <v>0</v>
      </c>
      <c r="I145" s="479">
        <f>I$4*I50*'EMISSIONS FACTORS'!$E79/1000</f>
        <v>0</v>
      </c>
      <c r="J145" s="479">
        <f>J$4*J50*'EMISSIONS FACTORS'!$E79/1000</f>
        <v>0</v>
      </c>
      <c r="K145" s="479">
        <f>K$4*K50*'EMISSIONS FACTORS'!$E79/1000</f>
        <v>0</v>
      </c>
      <c r="L145" s="479">
        <f>L$4*L50*'EMISSIONS FACTORS'!$E79/1000</f>
        <v>0</v>
      </c>
      <c r="M145" s="479">
        <f>M$4*M50*'EMISSIONS FACTORS'!$E79/1000</f>
        <v>0</v>
      </c>
      <c r="N145" s="479">
        <f>N$4*N50*'EMISSIONS FACTORS'!$E79/1000</f>
        <v>0</v>
      </c>
      <c r="O145" s="479">
        <f>O$4*O50*'EMISSIONS FACTORS'!$E79/1000</f>
        <v>0</v>
      </c>
      <c r="P145" s="479">
        <f>P$4*P50*'EMISSIONS FACTORS'!$E79/1000</f>
        <v>0</v>
      </c>
      <c r="Q145" s="479">
        <f>Q$4*Q50*'EMISSIONS FACTORS'!$E79/1000</f>
        <v>0</v>
      </c>
      <c r="R145" s="479">
        <f>R$4*R50*'EMISSIONS FACTORS'!$E79/1000</f>
        <v>0</v>
      </c>
      <c r="S145" s="479">
        <f>S$4*S50*'EMISSIONS FACTORS'!$E79/1000</f>
        <v>0</v>
      </c>
      <c r="T145" s="479">
        <f>T$4*T50*'EMISSIONS FACTORS'!$E79/1000</f>
        <v>0</v>
      </c>
      <c r="U145" s="479">
        <f>U$4*U50*'EMISSIONS FACTORS'!$E79/1000</f>
        <v>0</v>
      </c>
      <c r="V145" s="479">
        <f>V$4*V50*'EMISSIONS FACTORS'!$E79/1000</f>
        <v>0</v>
      </c>
      <c r="W145" s="479">
        <f>W$4*W50*'EMISSIONS FACTORS'!$E79/1000</f>
        <v>0</v>
      </c>
      <c r="X145" s="480">
        <f t="shared" si="1"/>
        <v>0</v>
      </c>
    </row>
    <row r="146" spans="2:24" ht="11.25">
      <c r="B146" s="227" t="s">
        <v>629</v>
      </c>
      <c r="C146" s="479">
        <f>C$4*C51*'EMISSIONS FACTORS'!$E80/1000</f>
        <v>0</v>
      </c>
      <c r="D146" s="479">
        <f>D$4*D51*'EMISSIONS FACTORS'!$E80/1000</f>
        <v>0</v>
      </c>
      <c r="E146" s="479">
        <f>E$4*E51*'EMISSIONS FACTORS'!$E80/1000</f>
        <v>0</v>
      </c>
      <c r="F146" s="479">
        <f>F$4*F51*'EMISSIONS FACTORS'!$E80/1000</f>
        <v>0</v>
      </c>
      <c r="G146" s="479">
        <f>G$4*G51*'EMISSIONS FACTORS'!$E80/1000</f>
        <v>0</v>
      </c>
      <c r="H146" s="479">
        <f>H$4*H51*'EMISSIONS FACTORS'!$E80/1000</f>
        <v>0</v>
      </c>
      <c r="I146" s="479">
        <f>I$4*I51*'EMISSIONS FACTORS'!$E80/1000</f>
        <v>0</v>
      </c>
      <c r="J146" s="479">
        <f>J$4*J51*'EMISSIONS FACTORS'!$E80/1000</f>
        <v>0</v>
      </c>
      <c r="K146" s="479">
        <f>K$4*K51*'EMISSIONS FACTORS'!$E80/1000</f>
        <v>0</v>
      </c>
      <c r="L146" s="479">
        <f>L$4*L51*'EMISSIONS FACTORS'!$E80/1000</f>
        <v>0</v>
      </c>
      <c r="M146" s="479">
        <f>M$4*M51*'EMISSIONS FACTORS'!$E80/1000</f>
        <v>0</v>
      </c>
      <c r="N146" s="479">
        <f>N$4*N51*'EMISSIONS FACTORS'!$E80/1000</f>
        <v>0</v>
      </c>
      <c r="O146" s="479">
        <f>O$4*O51*'EMISSIONS FACTORS'!$E80/1000</f>
        <v>0</v>
      </c>
      <c r="P146" s="479">
        <f>P$4*P51*'EMISSIONS FACTORS'!$E80/1000</f>
        <v>0</v>
      </c>
      <c r="Q146" s="479">
        <f>Q$4*Q51*'EMISSIONS FACTORS'!$E80/1000</f>
        <v>0</v>
      </c>
      <c r="R146" s="479">
        <f>R$4*R51*'EMISSIONS FACTORS'!$E80/1000</f>
        <v>0</v>
      </c>
      <c r="S146" s="479">
        <f>S$4*S51*'EMISSIONS FACTORS'!$E80/1000</f>
        <v>0</v>
      </c>
      <c r="T146" s="479">
        <f>T$4*T51*'EMISSIONS FACTORS'!$E80/1000</f>
        <v>0</v>
      </c>
      <c r="U146" s="479">
        <f>U$4*U51*'EMISSIONS FACTORS'!$E80/1000</f>
        <v>0</v>
      </c>
      <c r="V146" s="479">
        <f>V$4*V51*'EMISSIONS FACTORS'!$E80/1000</f>
        <v>0</v>
      </c>
      <c r="W146" s="479">
        <f>W$4*W51*'EMISSIONS FACTORS'!$E80/1000</f>
        <v>0</v>
      </c>
      <c r="X146" s="480">
        <f t="shared" si="1"/>
        <v>0</v>
      </c>
    </row>
    <row r="147" spans="2:24" ht="11.25">
      <c r="B147" s="227" t="s">
        <v>630</v>
      </c>
      <c r="C147" s="479">
        <f>C$4*C52*'EMISSIONS FACTORS'!$E81/1000</f>
        <v>0</v>
      </c>
      <c r="D147" s="479">
        <f>D$4*D52*'EMISSIONS FACTORS'!$E81/1000</f>
        <v>0</v>
      </c>
      <c r="E147" s="479">
        <f>E$4*E52*'EMISSIONS FACTORS'!$E81/1000</f>
        <v>0</v>
      </c>
      <c r="F147" s="479">
        <f>F$4*F52*'EMISSIONS FACTORS'!$E81/1000</f>
        <v>0</v>
      </c>
      <c r="G147" s="479">
        <f>G$4*G52*'EMISSIONS FACTORS'!$E81/1000</f>
        <v>0</v>
      </c>
      <c r="H147" s="479">
        <f>H$4*H52*'EMISSIONS FACTORS'!$E81/1000</f>
        <v>0</v>
      </c>
      <c r="I147" s="479">
        <f>I$4*I52*'EMISSIONS FACTORS'!$E81/1000</f>
        <v>0</v>
      </c>
      <c r="J147" s="479">
        <f>J$4*J52*'EMISSIONS FACTORS'!$E81/1000</f>
        <v>0</v>
      </c>
      <c r="K147" s="479">
        <f>K$4*K52*'EMISSIONS FACTORS'!$E81/1000</f>
        <v>0</v>
      </c>
      <c r="L147" s="479">
        <f>L$4*L52*'EMISSIONS FACTORS'!$E81/1000</f>
        <v>0</v>
      </c>
      <c r="M147" s="479">
        <f>M$4*M52*'EMISSIONS FACTORS'!$E81/1000</f>
        <v>0</v>
      </c>
      <c r="N147" s="479">
        <f>N$4*N52*'EMISSIONS FACTORS'!$E81/1000</f>
        <v>0</v>
      </c>
      <c r="O147" s="479">
        <f>O$4*O52*'EMISSIONS FACTORS'!$E81/1000</f>
        <v>0</v>
      </c>
      <c r="P147" s="479">
        <f>P$4*P52*'EMISSIONS FACTORS'!$E81/1000</f>
        <v>0</v>
      </c>
      <c r="Q147" s="479">
        <f>Q$4*Q52*'EMISSIONS FACTORS'!$E81/1000</f>
        <v>0</v>
      </c>
      <c r="R147" s="479">
        <f>R$4*R52*'EMISSIONS FACTORS'!$E81/1000</f>
        <v>0</v>
      </c>
      <c r="S147" s="479">
        <f>S$4*S52*'EMISSIONS FACTORS'!$E81/1000</f>
        <v>0</v>
      </c>
      <c r="T147" s="479">
        <f>T$4*T52*'EMISSIONS FACTORS'!$E81/1000</f>
        <v>0</v>
      </c>
      <c r="U147" s="479">
        <f>U$4*U52*'EMISSIONS FACTORS'!$E81/1000</f>
        <v>0</v>
      </c>
      <c r="V147" s="479">
        <f>V$4*V52*'EMISSIONS FACTORS'!$E81/1000</f>
        <v>0</v>
      </c>
      <c r="W147" s="479">
        <f>W$4*W52*'EMISSIONS FACTORS'!$E81/1000</f>
        <v>0</v>
      </c>
      <c r="X147" s="480">
        <f t="shared" si="1"/>
        <v>0</v>
      </c>
    </row>
    <row r="148" spans="2:24" ht="11.25">
      <c r="B148" s="227" t="s">
        <v>631</v>
      </c>
      <c r="C148" s="479">
        <f>C$4*C53*'EMISSIONS FACTORS'!$E82/1000</f>
        <v>0</v>
      </c>
      <c r="D148" s="479">
        <f>D$4*D53*'EMISSIONS FACTORS'!$E82/1000</f>
        <v>0</v>
      </c>
      <c r="E148" s="479">
        <f>E$4*E53*'EMISSIONS FACTORS'!$E82/1000</f>
        <v>0</v>
      </c>
      <c r="F148" s="479">
        <f>F$4*F53*'EMISSIONS FACTORS'!$E82/1000</f>
        <v>0</v>
      </c>
      <c r="G148" s="479">
        <f>G$4*G53*'EMISSIONS FACTORS'!$E82/1000</f>
        <v>0</v>
      </c>
      <c r="H148" s="479">
        <f>H$4*H53*'EMISSIONS FACTORS'!$E82/1000</f>
        <v>0</v>
      </c>
      <c r="I148" s="479">
        <f>I$4*I53*'EMISSIONS FACTORS'!$E82/1000</f>
        <v>0</v>
      </c>
      <c r="J148" s="479">
        <f>J$4*J53*'EMISSIONS FACTORS'!$E82/1000</f>
        <v>0</v>
      </c>
      <c r="K148" s="479">
        <f>K$4*K53*'EMISSIONS FACTORS'!$E82/1000</f>
        <v>0</v>
      </c>
      <c r="L148" s="479">
        <f>L$4*L53*'EMISSIONS FACTORS'!$E82/1000</f>
        <v>0</v>
      </c>
      <c r="M148" s="479">
        <f>M$4*M53*'EMISSIONS FACTORS'!$E82/1000</f>
        <v>0</v>
      </c>
      <c r="N148" s="479">
        <f>N$4*N53*'EMISSIONS FACTORS'!$E82/1000</f>
        <v>0</v>
      </c>
      <c r="O148" s="479">
        <f>O$4*O53*'EMISSIONS FACTORS'!$E82/1000</f>
        <v>0</v>
      </c>
      <c r="P148" s="479">
        <f>P$4*P53*'EMISSIONS FACTORS'!$E82/1000</f>
        <v>0</v>
      </c>
      <c r="Q148" s="479">
        <f>Q$4*Q53*'EMISSIONS FACTORS'!$E82/1000</f>
        <v>0</v>
      </c>
      <c r="R148" s="479">
        <f>R$4*R53*'EMISSIONS FACTORS'!$E82/1000</f>
        <v>0</v>
      </c>
      <c r="S148" s="479">
        <f>S$4*S53*'EMISSIONS FACTORS'!$E82/1000</f>
        <v>0</v>
      </c>
      <c r="T148" s="479">
        <f>T$4*T53*'EMISSIONS FACTORS'!$E82/1000</f>
        <v>0</v>
      </c>
      <c r="U148" s="479">
        <f>U$4*U53*'EMISSIONS FACTORS'!$E82/1000</f>
        <v>0</v>
      </c>
      <c r="V148" s="479">
        <f>V$4*V53*'EMISSIONS FACTORS'!$E82/1000</f>
        <v>0</v>
      </c>
      <c r="W148" s="479">
        <f>W$4*W53*'EMISSIONS FACTORS'!$E82/1000</f>
        <v>0</v>
      </c>
      <c r="X148" s="480">
        <f t="shared" si="1"/>
        <v>0</v>
      </c>
    </row>
    <row r="149" spans="2:24" ht="11.25">
      <c r="B149" s="227" t="s">
        <v>632</v>
      </c>
      <c r="C149" s="479">
        <f>C$4*C54*'EMISSIONS FACTORS'!$E83/1000</f>
        <v>0</v>
      </c>
      <c r="D149" s="479">
        <f>D$4*D54*'EMISSIONS FACTORS'!$E83/1000</f>
        <v>0</v>
      </c>
      <c r="E149" s="479">
        <f>E$4*E54*'EMISSIONS FACTORS'!$E83/1000</f>
        <v>0</v>
      </c>
      <c r="F149" s="479">
        <f>F$4*F54*'EMISSIONS FACTORS'!$E83/1000</f>
        <v>0</v>
      </c>
      <c r="G149" s="479">
        <f>G$4*G54*'EMISSIONS FACTORS'!$E83/1000</f>
        <v>0</v>
      </c>
      <c r="H149" s="479">
        <f>H$4*H54*'EMISSIONS FACTORS'!$E83/1000</f>
        <v>0</v>
      </c>
      <c r="I149" s="479">
        <f>I$4*I54*'EMISSIONS FACTORS'!$E83/1000</f>
        <v>0</v>
      </c>
      <c r="J149" s="479">
        <f>J$4*J54*'EMISSIONS FACTORS'!$E83/1000</f>
        <v>0</v>
      </c>
      <c r="K149" s="479">
        <f>K$4*K54*'EMISSIONS FACTORS'!$E83/1000</f>
        <v>0</v>
      </c>
      <c r="L149" s="479">
        <f>L$4*L54*'EMISSIONS FACTORS'!$E83/1000</f>
        <v>0</v>
      </c>
      <c r="M149" s="479">
        <f>M$4*M54*'EMISSIONS FACTORS'!$E83/1000</f>
        <v>0</v>
      </c>
      <c r="N149" s="479">
        <f>N$4*N54*'EMISSIONS FACTORS'!$E83/1000</f>
        <v>0</v>
      </c>
      <c r="O149" s="479">
        <f>O$4*O54*'EMISSIONS FACTORS'!$E83/1000</f>
        <v>0</v>
      </c>
      <c r="P149" s="479">
        <f>P$4*P54*'EMISSIONS FACTORS'!$E83/1000</f>
        <v>0</v>
      </c>
      <c r="Q149" s="479">
        <f>Q$4*Q54*'EMISSIONS FACTORS'!$E83/1000</f>
        <v>0</v>
      </c>
      <c r="R149" s="479">
        <f>R$4*R54*'EMISSIONS FACTORS'!$E83/1000</f>
        <v>0</v>
      </c>
      <c r="S149" s="479">
        <f>S$4*S54*'EMISSIONS FACTORS'!$E83/1000</f>
        <v>0</v>
      </c>
      <c r="T149" s="479">
        <f>T$4*T54*'EMISSIONS FACTORS'!$E83/1000</f>
        <v>0</v>
      </c>
      <c r="U149" s="479">
        <f>U$4*U54*'EMISSIONS FACTORS'!$E83/1000</f>
        <v>0</v>
      </c>
      <c r="V149" s="479">
        <f>V$4*V54*'EMISSIONS FACTORS'!$E83/1000</f>
        <v>0</v>
      </c>
      <c r="W149" s="479">
        <f>W$4*W54*'EMISSIONS FACTORS'!$E83/1000</f>
        <v>0</v>
      </c>
      <c r="X149" s="480">
        <f t="shared" si="1"/>
        <v>0</v>
      </c>
    </row>
    <row r="150" spans="2:24" ht="11.25">
      <c r="B150" s="227" t="s">
        <v>633</v>
      </c>
      <c r="C150" s="479">
        <f>C$4*C55*'EMISSIONS FACTORS'!$E84/1000</f>
        <v>0</v>
      </c>
      <c r="D150" s="479">
        <f>D$4*D55*'EMISSIONS FACTORS'!$E84/1000</f>
        <v>0</v>
      </c>
      <c r="E150" s="479">
        <f>E$4*E55*'EMISSIONS FACTORS'!$E84/1000</f>
        <v>0</v>
      </c>
      <c r="F150" s="479">
        <f>F$4*F55*'EMISSIONS FACTORS'!$E84/1000</f>
        <v>0</v>
      </c>
      <c r="G150" s="479">
        <f>G$4*G55*'EMISSIONS FACTORS'!$E84/1000</f>
        <v>0</v>
      </c>
      <c r="H150" s="479">
        <f>H$4*H55*'EMISSIONS FACTORS'!$E84/1000</f>
        <v>0</v>
      </c>
      <c r="I150" s="479">
        <f>I$4*I55*'EMISSIONS FACTORS'!$E84/1000</f>
        <v>0</v>
      </c>
      <c r="J150" s="479">
        <f>J$4*J55*'EMISSIONS FACTORS'!$E84/1000</f>
        <v>0</v>
      </c>
      <c r="K150" s="479">
        <f>K$4*K55*'EMISSIONS FACTORS'!$E84/1000</f>
        <v>0</v>
      </c>
      <c r="L150" s="479">
        <f>L$4*L55*'EMISSIONS FACTORS'!$E84/1000</f>
        <v>0</v>
      </c>
      <c r="M150" s="479">
        <f>M$4*M55*'EMISSIONS FACTORS'!$E84/1000</f>
        <v>0</v>
      </c>
      <c r="N150" s="479">
        <f>N$4*N55*'EMISSIONS FACTORS'!$E84/1000</f>
        <v>0</v>
      </c>
      <c r="O150" s="479">
        <f>O$4*O55*'EMISSIONS FACTORS'!$E84/1000</f>
        <v>0</v>
      </c>
      <c r="P150" s="479">
        <f>P$4*P55*'EMISSIONS FACTORS'!$E84/1000</f>
        <v>0</v>
      </c>
      <c r="Q150" s="479">
        <f>Q$4*Q55*'EMISSIONS FACTORS'!$E84/1000</f>
        <v>0</v>
      </c>
      <c r="R150" s="479">
        <f>R$4*R55*'EMISSIONS FACTORS'!$E84/1000</f>
        <v>0</v>
      </c>
      <c r="S150" s="479">
        <f>S$4*S55*'EMISSIONS FACTORS'!$E84/1000</f>
        <v>0</v>
      </c>
      <c r="T150" s="479">
        <f>T$4*T55*'EMISSIONS FACTORS'!$E84/1000</f>
        <v>0</v>
      </c>
      <c r="U150" s="479">
        <f>U$4*U55*'EMISSIONS FACTORS'!$E84/1000</f>
        <v>0</v>
      </c>
      <c r="V150" s="479">
        <f>V$4*V55*'EMISSIONS FACTORS'!$E84/1000</f>
        <v>0</v>
      </c>
      <c r="W150" s="479">
        <f>W$4*W55*'EMISSIONS FACTORS'!$E84/1000</f>
        <v>0</v>
      </c>
      <c r="X150" s="480">
        <f t="shared" si="1"/>
        <v>0</v>
      </c>
    </row>
    <row r="151" spans="2:24" ht="11.25">
      <c r="B151" s="227" t="s">
        <v>634</v>
      </c>
      <c r="C151" s="479">
        <f>C$4*C56*'EMISSIONS FACTORS'!$E85/1000</f>
        <v>0</v>
      </c>
      <c r="D151" s="479">
        <f>D$4*D56*'EMISSIONS FACTORS'!$E85/1000</f>
        <v>0</v>
      </c>
      <c r="E151" s="479">
        <f>E$4*E56*'EMISSIONS FACTORS'!$E85/1000</f>
        <v>0</v>
      </c>
      <c r="F151" s="479">
        <f>F$4*F56*'EMISSIONS FACTORS'!$E85/1000</f>
        <v>0</v>
      </c>
      <c r="G151" s="479">
        <f>G$4*G56*'EMISSIONS FACTORS'!$E85/1000</f>
        <v>0</v>
      </c>
      <c r="H151" s="479">
        <f>H$4*H56*'EMISSIONS FACTORS'!$E85/1000</f>
        <v>0</v>
      </c>
      <c r="I151" s="479">
        <f>I$4*I56*'EMISSIONS FACTORS'!$E85/1000</f>
        <v>0</v>
      </c>
      <c r="J151" s="479">
        <f>J$4*J56*'EMISSIONS FACTORS'!$E85/1000</f>
        <v>0</v>
      </c>
      <c r="K151" s="479">
        <f>K$4*K56*'EMISSIONS FACTORS'!$E85/1000</f>
        <v>0</v>
      </c>
      <c r="L151" s="479">
        <f>L$4*L56*'EMISSIONS FACTORS'!$E85/1000</f>
        <v>0</v>
      </c>
      <c r="M151" s="479">
        <f>M$4*M56*'EMISSIONS FACTORS'!$E85/1000</f>
        <v>0</v>
      </c>
      <c r="N151" s="479">
        <f>N$4*N56*'EMISSIONS FACTORS'!$E85/1000</f>
        <v>0</v>
      </c>
      <c r="O151" s="479">
        <f>O$4*O56*'EMISSIONS FACTORS'!$E85/1000</f>
        <v>0</v>
      </c>
      <c r="P151" s="479">
        <f>P$4*P56*'EMISSIONS FACTORS'!$E85/1000</f>
        <v>0</v>
      </c>
      <c r="Q151" s="479">
        <f>Q$4*Q56*'EMISSIONS FACTORS'!$E85/1000</f>
        <v>0</v>
      </c>
      <c r="R151" s="479">
        <f>R$4*R56*'EMISSIONS FACTORS'!$E85/1000</f>
        <v>0</v>
      </c>
      <c r="S151" s="479">
        <f>S$4*S56*'EMISSIONS FACTORS'!$E85/1000</f>
        <v>0</v>
      </c>
      <c r="T151" s="479">
        <f>T$4*T56*'EMISSIONS FACTORS'!$E85/1000</f>
        <v>0</v>
      </c>
      <c r="U151" s="479">
        <f>U$4*U56*'EMISSIONS FACTORS'!$E85/1000</f>
        <v>0</v>
      </c>
      <c r="V151" s="479">
        <f>V$4*V56*'EMISSIONS FACTORS'!$E85/1000</f>
        <v>0</v>
      </c>
      <c r="W151" s="479">
        <f>W$4*W56*'EMISSIONS FACTORS'!$E85/1000</f>
        <v>0</v>
      </c>
      <c r="X151" s="480">
        <f t="shared" si="1"/>
        <v>0</v>
      </c>
    </row>
    <row r="152" spans="2:24" ht="11.25">
      <c r="B152" s="227" t="s">
        <v>636</v>
      </c>
      <c r="C152" s="479">
        <f>C$4*C57*'EMISSIONS FACTORS'!$E86/1000</f>
        <v>0</v>
      </c>
      <c r="D152" s="479">
        <f>D$4*D57*'EMISSIONS FACTORS'!$E86/1000</f>
        <v>0</v>
      </c>
      <c r="E152" s="479">
        <f>E$4*E57*'EMISSIONS FACTORS'!$E86/1000</f>
        <v>0</v>
      </c>
      <c r="F152" s="479">
        <f>F$4*F57*'EMISSIONS FACTORS'!$E86/1000</f>
        <v>0</v>
      </c>
      <c r="G152" s="479">
        <f>G$4*G57*'EMISSIONS FACTORS'!$E86/1000</f>
        <v>0</v>
      </c>
      <c r="H152" s="479">
        <f>H$4*H57*'EMISSIONS FACTORS'!$E86/1000</f>
        <v>0</v>
      </c>
      <c r="I152" s="479">
        <f>I$4*I57*'EMISSIONS FACTORS'!$E86/1000</f>
        <v>0</v>
      </c>
      <c r="J152" s="479">
        <f>J$4*J57*'EMISSIONS FACTORS'!$E86/1000</f>
        <v>0</v>
      </c>
      <c r="K152" s="479">
        <f>K$4*K57*'EMISSIONS FACTORS'!$E86/1000</f>
        <v>0</v>
      </c>
      <c r="L152" s="479">
        <f>L$4*L57*'EMISSIONS FACTORS'!$E86/1000</f>
        <v>0</v>
      </c>
      <c r="M152" s="479">
        <f>M$4*M57*'EMISSIONS FACTORS'!$E86/1000</f>
        <v>0</v>
      </c>
      <c r="N152" s="479">
        <f>N$4*N57*'EMISSIONS FACTORS'!$E86/1000</f>
        <v>0</v>
      </c>
      <c r="O152" s="479">
        <f>O$4*O57*'EMISSIONS FACTORS'!$E86/1000</f>
        <v>0</v>
      </c>
      <c r="P152" s="479">
        <f>P$4*P57*'EMISSIONS FACTORS'!$E86/1000</f>
        <v>0</v>
      </c>
      <c r="Q152" s="479">
        <f>Q$4*Q57*'EMISSIONS FACTORS'!$E86/1000</f>
        <v>0</v>
      </c>
      <c r="R152" s="479">
        <f>R$4*R57*'EMISSIONS FACTORS'!$E86/1000</f>
        <v>0</v>
      </c>
      <c r="S152" s="479">
        <f>S$4*S57*'EMISSIONS FACTORS'!$E86/1000</f>
        <v>0</v>
      </c>
      <c r="T152" s="479">
        <f>T$4*T57*'EMISSIONS FACTORS'!$E86/1000</f>
        <v>0</v>
      </c>
      <c r="U152" s="479">
        <f>U$4*U57*'EMISSIONS FACTORS'!$E86/1000</f>
        <v>0</v>
      </c>
      <c r="V152" s="479">
        <f>V$4*V57*'EMISSIONS FACTORS'!$E86/1000</f>
        <v>0</v>
      </c>
      <c r="W152" s="479">
        <f>W$4*W57*'EMISSIONS FACTORS'!$E86/1000</f>
        <v>0</v>
      </c>
      <c r="X152" s="480">
        <f t="shared" si="1"/>
        <v>0</v>
      </c>
    </row>
    <row r="153" spans="2:24" ht="11.25">
      <c r="B153" s="227" t="s">
        <v>637</v>
      </c>
      <c r="C153" s="479">
        <f>C$4*C58*'EMISSIONS FACTORS'!$E87/1000</f>
        <v>0</v>
      </c>
      <c r="D153" s="479">
        <f>D$4*D58*'EMISSIONS FACTORS'!$E87/1000</f>
        <v>0</v>
      </c>
      <c r="E153" s="479">
        <f>E$4*E58*'EMISSIONS FACTORS'!$E87/1000</f>
        <v>0</v>
      </c>
      <c r="F153" s="479">
        <f>F$4*F58*'EMISSIONS FACTORS'!$E87/1000</f>
        <v>0</v>
      </c>
      <c r="G153" s="479">
        <f>G$4*G58*'EMISSIONS FACTORS'!$E87/1000</f>
        <v>0</v>
      </c>
      <c r="H153" s="479">
        <f>H$4*H58*'EMISSIONS FACTORS'!$E87/1000</f>
        <v>0</v>
      </c>
      <c r="I153" s="479">
        <f>I$4*I58*'EMISSIONS FACTORS'!$E87/1000</f>
        <v>0</v>
      </c>
      <c r="J153" s="479">
        <f>J$4*J58*'EMISSIONS FACTORS'!$E87/1000</f>
        <v>0</v>
      </c>
      <c r="K153" s="479">
        <f>K$4*K58*'EMISSIONS FACTORS'!$E87/1000</f>
        <v>0</v>
      </c>
      <c r="L153" s="479">
        <f>L$4*L58*'EMISSIONS FACTORS'!$E87/1000</f>
        <v>0</v>
      </c>
      <c r="M153" s="479">
        <f>M$4*M58*'EMISSIONS FACTORS'!$E87/1000</f>
        <v>0</v>
      </c>
      <c r="N153" s="479">
        <f>N$4*N58*'EMISSIONS FACTORS'!$E87/1000</f>
        <v>0</v>
      </c>
      <c r="O153" s="479">
        <f>O$4*O58*'EMISSIONS FACTORS'!$E87/1000</f>
        <v>0</v>
      </c>
      <c r="P153" s="479">
        <f>P$4*P58*'EMISSIONS FACTORS'!$E87/1000</f>
        <v>0</v>
      </c>
      <c r="Q153" s="479">
        <f>Q$4*Q58*'EMISSIONS FACTORS'!$E87/1000</f>
        <v>0</v>
      </c>
      <c r="R153" s="479">
        <f>R$4*R58*'EMISSIONS FACTORS'!$E87/1000</f>
        <v>0</v>
      </c>
      <c r="S153" s="479">
        <f>S$4*S58*'EMISSIONS FACTORS'!$E87/1000</f>
        <v>0</v>
      </c>
      <c r="T153" s="479">
        <f>T$4*T58*'EMISSIONS FACTORS'!$E87/1000</f>
        <v>0</v>
      </c>
      <c r="U153" s="479">
        <f>U$4*U58*'EMISSIONS FACTORS'!$E87/1000</f>
        <v>0</v>
      </c>
      <c r="V153" s="479">
        <f>V$4*V58*'EMISSIONS FACTORS'!$E87/1000</f>
        <v>0</v>
      </c>
      <c r="W153" s="479">
        <f>W$4*W58*'EMISSIONS FACTORS'!$E87/1000</f>
        <v>0</v>
      </c>
      <c r="X153" s="480">
        <f t="shared" si="1"/>
        <v>0</v>
      </c>
    </row>
    <row r="154" spans="2:24" ht="11.25">
      <c r="B154" s="227" t="s">
        <v>638</v>
      </c>
      <c r="C154" s="479">
        <f>C$4*C59*'EMISSIONS FACTORS'!$E88/1000</f>
        <v>0</v>
      </c>
      <c r="D154" s="479">
        <f>D$4*D59*'EMISSIONS FACTORS'!$E88/1000</f>
        <v>0</v>
      </c>
      <c r="E154" s="479">
        <f>E$4*E59*'EMISSIONS FACTORS'!$E88/1000</f>
        <v>0</v>
      </c>
      <c r="F154" s="479">
        <f>F$4*F59*'EMISSIONS FACTORS'!$E88/1000</f>
        <v>0</v>
      </c>
      <c r="G154" s="479">
        <f>G$4*G59*'EMISSIONS FACTORS'!$E88/1000</f>
        <v>0</v>
      </c>
      <c r="H154" s="479">
        <f>H$4*H59*'EMISSIONS FACTORS'!$E88/1000</f>
        <v>0</v>
      </c>
      <c r="I154" s="479">
        <f>I$4*I59*'EMISSIONS FACTORS'!$E88/1000</f>
        <v>0</v>
      </c>
      <c r="J154" s="479">
        <f>J$4*J59*'EMISSIONS FACTORS'!$E88/1000</f>
        <v>0</v>
      </c>
      <c r="K154" s="479">
        <f>K$4*K59*'EMISSIONS FACTORS'!$E88/1000</f>
        <v>0</v>
      </c>
      <c r="L154" s="479">
        <f>L$4*L59*'EMISSIONS FACTORS'!$E88/1000</f>
        <v>0</v>
      </c>
      <c r="M154" s="479">
        <f>M$4*M59*'EMISSIONS FACTORS'!$E88/1000</f>
        <v>0</v>
      </c>
      <c r="N154" s="479">
        <f>N$4*N59*'EMISSIONS FACTORS'!$E88/1000</f>
        <v>0</v>
      </c>
      <c r="O154" s="479">
        <f>O$4*O59*'EMISSIONS FACTORS'!$E88/1000</f>
        <v>0</v>
      </c>
      <c r="P154" s="479">
        <f>P$4*P59*'EMISSIONS FACTORS'!$E88/1000</f>
        <v>0</v>
      </c>
      <c r="Q154" s="479">
        <f>Q$4*Q59*'EMISSIONS FACTORS'!$E88/1000</f>
        <v>0</v>
      </c>
      <c r="R154" s="479">
        <f>R$4*R59*'EMISSIONS FACTORS'!$E88/1000</f>
        <v>0</v>
      </c>
      <c r="S154" s="479">
        <f>S$4*S59*'EMISSIONS FACTORS'!$E88/1000</f>
        <v>0</v>
      </c>
      <c r="T154" s="479">
        <f>T$4*T59*'EMISSIONS FACTORS'!$E88/1000</f>
        <v>0</v>
      </c>
      <c r="U154" s="479">
        <f>U$4*U59*'EMISSIONS FACTORS'!$E88/1000</f>
        <v>0</v>
      </c>
      <c r="V154" s="479">
        <f>V$4*V59*'EMISSIONS FACTORS'!$E88/1000</f>
        <v>0</v>
      </c>
      <c r="W154" s="479">
        <f>W$4*W59*'EMISSIONS FACTORS'!$E88/1000</f>
        <v>0</v>
      </c>
      <c r="X154" s="480">
        <f t="shared" si="1"/>
        <v>0</v>
      </c>
    </row>
    <row r="155" spans="2:24" ht="11.25">
      <c r="B155" s="227" t="s">
        <v>639</v>
      </c>
      <c r="C155" s="479">
        <f>C$4*C60*'EMISSIONS FACTORS'!$E89/1000</f>
        <v>0</v>
      </c>
      <c r="D155" s="479">
        <f>D$4*D60*'EMISSIONS FACTORS'!$E89/1000</f>
        <v>0</v>
      </c>
      <c r="E155" s="479">
        <f>E$4*E60*'EMISSIONS FACTORS'!$E89/1000</f>
        <v>0</v>
      </c>
      <c r="F155" s="479">
        <f>F$4*F60*'EMISSIONS FACTORS'!$E89/1000</f>
        <v>0</v>
      </c>
      <c r="G155" s="479">
        <f>G$4*G60*'EMISSIONS FACTORS'!$E89/1000</f>
        <v>0</v>
      </c>
      <c r="H155" s="479">
        <f>H$4*H60*'EMISSIONS FACTORS'!$E89/1000</f>
        <v>0</v>
      </c>
      <c r="I155" s="479">
        <f>I$4*I60*'EMISSIONS FACTORS'!$E89/1000</f>
        <v>0</v>
      </c>
      <c r="J155" s="479">
        <f>J$4*J60*'EMISSIONS FACTORS'!$E89/1000</f>
        <v>0</v>
      </c>
      <c r="K155" s="479">
        <f>K$4*K60*'EMISSIONS FACTORS'!$E89/1000</f>
        <v>0</v>
      </c>
      <c r="L155" s="479">
        <f>L$4*L60*'EMISSIONS FACTORS'!$E89/1000</f>
        <v>0</v>
      </c>
      <c r="M155" s="479">
        <f>M$4*M60*'EMISSIONS FACTORS'!$E89/1000</f>
        <v>0</v>
      </c>
      <c r="N155" s="479">
        <f>N$4*N60*'EMISSIONS FACTORS'!$E89/1000</f>
        <v>0</v>
      </c>
      <c r="O155" s="479">
        <f>O$4*O60*'EMISSIONS FACTORS'!$E89/1000</f>
        <v>0</v>
      </c>
      <c r="P155" s="479">
        <f>P$4*P60*'EMISSIONS FACTORS'!$E89/1000</f>
        <v>0</v>
      </c>
      <c r="Q155" s="479">
        <f>Q$4*Q60*'EMISSIONS FACTORS'!$E89/1000</f>
        <v>0</v>
      </c>
      <c r="R155" s="479">
        <f>R$4*R60*'EMISSIONS FACTORS'!$E89/1000</f>
        <v>0</v>
      </c>
      <c r="S155" s="479">
        <f>S$4*S60*'EMISSIONS FACTORS'!$E89/1000</f>
        <v>0</v>
      </c>
      <c r="T155" s="479">
        <f>T$4*T60*'EMISSIONS FACTORS'!$E89/1000</f>
        <v>0</v>
      </c>
      <c r="U155" s="479">
        <f>U$4*U60*'EMISSIONS FACTORS'!$E89/1000</f>
        <v>0</v>
      </c>
      <c r="V155" s="479">
        <f>V$4*V60*'EMISSIONS FACTORS'!$E89/1000</f>
        <v>0</v>
      </c>
      <c r="W155" s="479">
        <f>W$4*W60*'EMISSIONS FACTORS'!$E89/1000</f>
        <v>0</v>
      </c>
      <c r="X155" s="480">
        <f t="shared" si="1"/>
        <v>0</v>
      </c>
    </row>
    <row r="156" spans="2:24" ht="11.25">
      <c r="B156" s="227" t="s">
        <v>640</v>
      </c>
      <c r="C156" s="479">
        <f>C$4*C61*'EMISSIONS FACTORS'!$E90/1000</f>
        <v>0</v>
      </c>
      <c r="D156" s="479">
        <f>D$4*D61*'EMISSIONS FACTORS'!$E90/1000</f>
        <v>0</v>
      </c>
      <c r="E156" s="479">
        <f>E$4*E61*'EMISSIONS FACTORS'!$E90/1000</f>
        <v>0</v>
      </c>
      <c r="F156" s="479">
        <f>F$4*F61*'EMISSIONS FACTORS'!$E90/1000</f>
        <v>0</v>
      </c>
      <c r="G156" s="479">
        <f>G$4*G61*'EMISSIONS FACTORS'!$E90/1000</f>
        <v>0</v>
      </c>
      <c r="H156" s="479">
        <f>H$4*H61*'EMISSIONS FACTORS'!$E90/1000</f>
        <v>0</v>
      </c>
      <c r="I156" s="479">
        <f>I$4*I61*'EMISSIONS FACTORS'!$E90/1000</f>
        <v>0</v>
      </c>
      <c r="J156" s="479">
        <f>J$4*J61*'EMISSIONS FACTORS'!$E90/1000</f>
        <v>0</v>
      </c>
      <c r="K156" s="479">
        <f>K$4*K61*'EMISSIONS FACTORS'!$E90/1000</f>
        <v>0</v>
      </c>
      <c r="L156" s="479">
        <f>L$4*L61*'EMISSIONS FACTORS'!$E90/1000</f>
        <v>0</v>
      </c>
      <c r="M156" s="479">
        <f>M$4*M61*'EMISSIONS FACTORS'!$E90/1000</f>
        <v>0</v>
      </c>
      <c r="N156" s="479">
        <f>N$4*N61*'EMISSIONS FACTORS'!$E90/1000</f>
        <v>0</v>
      </c>
      <c r="O156" s="479">
        <f>O$4*O61*'EMISSIONS FACTORS'!$E90/1000</f>
        <v>0</v>
      </c>
      <c r="P156" s="479">
        <f>P$4*P61*'EMISSIONS FACTORS'!$E90/1000</f>
        <v>0</v>
      </c>
      <c r="Q156" s="479">
        <f>Q$4*Q61*'EMISSIONS FACTORS'!$E90/1000</f>
        <v>0</v>
      </c>
      <c r="R156" s="479">
        <f>R$4*R61*'EMISSIONS FACTORS'!$E90/1000</f>
        <v>0</v>
      </c>
      <c r="S156" s="479">
        <f>S$4*S61*'EMISSIONS FACTORS'!$E90/1000</f>
        <v>0</v>
      </c>
      <c r="T156" s="479">
        <f>T$4*T61*'EMISSIONS FACTORS'!$E90/1000</f>
        <v>0</v>
      </c>
      <c r="U156" s="479">
        <f>U$4*U61*'EMISSIONS FACTORS'!$E90/1000</f>
        <v>0</v>
      </c>
      <c r="V156" s="479">
        <f>V$4*V61*'EMISSIONS FACTORS'!$E90/1000</f>
        <v>0</v>
      </c>
      <c r="W156" s="479">
        <f>W$4*W61*'EMISSIONS FACTORS'!$E90/1000</f>
        <v>0</v>
      </c>
      <c r="X156" s="480">
        <f t="shared" si="1"/>
        <v>0</v>
      </c>
    </row>
    <row r="157" spans="2:24" ht="11.25">
      <c r="B157" s="227" t="s">
        <v>641</v>
      </c>
      <c r="C157" s="479">
        <f>C$4*C62*'EMISSIONS FACTORS'!$E91/1000</f>
        <v>0</v>
      </c>
      <c r="D157" s="479">
        <f>D$4*D62*'EMISSIONS FACTORS'!$E91/1000</f>
        <v>0</v>
      </c>
      <c r="E157" s="479">
        <f>E$4*E62*'EMISSIONS FACTORS'!$E91/1000</f>
        <v>0</v>
      </c>
      <c r="F157" s="479">
        <f>F$4*F62*'EMISSIONS FACTORS'!$E91/1000</f>
        <v>0</v>
      </c>
      <c r="G157" s="479">
        <f>G$4*G62*'EMISSIONS FACTORS'!$E91/1000</f>
        <v>0</v>
      </c>
      <c r="H157" s="479">
        <f>H$4*H62*'EMISSIONS FACTORS'!$E91/1000</f>
        <v>0</v>
      </c>
      <c r="I157" s="479">
        <f>I$4*I62*'EMISSIONS FACTORS'!$E91/1000</f>
        <v>0</v>
      </c>
      <c r="J157" s="479">
        <f>J$4*J62*'EMISSIONS FACTORS'!$E91/1000</f>
        <v>0</v>
      </c>
      <c r="K157" s="479">
        <f>K$4*K62*'EMISSIONS FACTORS'!$E91/1000</f>
        <v>0</v>
      </c>
      <c r="L157" s="479">
        <f>L$4*L62*'EMISSIONS FACTORS'!$E91/1000</f>
        <v>0</v>
      </c>
      <c r="M157" s="479">
        <f>M$4*M62*'EMISSIONS FACTORS'!$E91/1000</f>
        <v>0</v>
      </c>
      <c r="N157" s="479">
        <f>N$4*N62*'EMISSIONS FACTORS'!$E91/1000</f>
        <v>0</v>
      </c>
      <c r="O157" s="479">
        <f>O$4*O62*'EMISSIONS FACTORS'!$E91/1000</f>
        <v>0</v>
      </c>
      <c r="P157" s="479">
        <f>P$4*P62*'EMISSIONS FACTORS'!$E91/1000</f>
        <v>0</v>
      </c>
      <c r="Q157" s="479">
        <f>Q$4*Q62*'EMISSIONS FACTORS'!$E91/1000</f>
        <v>0</v>
      </c>
      <c r="R157" s="479">
        <f>R$4*R62*'EMISSIONS FACTORS'!$E91/1000</f>
        <v>0</v>
      </c>
      <c r="S157" s="479">
        <f>S$4*S62*'EMISSIONS FACTORS'!$E91/1000</f>
        <v>0</v>
      </c>
      <c r="T157" s="479">
        <f>T$4*T62*'EMISSIONS FACTORS'!$E91/1000</f>
        <v>0</v>
      </c>
      <c r="U157" s="479">
        <f>U$4*U62*'EMISSIONS FACTORS'!$E91/1000</f>
        <v>0</v>
      </c>
      <c r="V157" s="479">
        <f>V$4*V62*'EMISSIONS FACTORS'!$E91/1000</f>
        <v>0</v>
      </c>
      <c r="W157" s="479">
        <f>W$4*W62*'EMISSIONS FACTORS'!$E91/1000</f>
        <v>0</v>
      </c>
      <c r="X157" s="480">
        <f t="shared" si="1"/>
        <v>0</v>
      </c>
    </row>
    <row r="158" spans="2:24" ht="11.25">
      <c r="B158" s="227" t="s">
        <v>642</v>
      </c>
      <c r="C158" s="479">
        <f>C$4*C63*'EMISSIONS FACTORS'!$E92/1000</f>
        <v>0</v>
      </c>
      <c r="D158" s="479">
        <f>D$4*D63*'EMISSIONS FACTORS'!$E92/1000</f>
        <v>0</v>
      </c>
      <c r="E158" s="479">
        <f>E$4*E63*'EMISSIONS FACTORS'!$E92/1000</f>
        <v>0</v>
      </c>
      <c r="F158" s="479">
        <f>F$4*F63*'EMISSIONS FACTORS'!$E92/1000</f>
        <v>0</v>
      </c>
      <c r="G158" s="479">
        <f>G$4*G63*'EMISSIONS FACTORS'!$E92/1000</f>
        <v>0</v>
      </c>
      <c r="H158" s="479">
        <f>H$4*H63*'EMISSIONS FACTORS'!$E92/1000</f>
        <v>0</v>
      </c>
      <c r="I158" s="479">
        <f>I$4*I63*'EMISSIONS FACTORS'!$E92/1000</f>
        <v>0</v>
      </c>
      <c r="J158" s="479">
        <f>J$4*J63*'EMISSIONS FACTORS'!$E92/1000</f>
        <v>0</v>
      </c>
      <c r="K158" s="479">
        <f>K$4*K63*'EMISSIONS FACTORS'!$E92/1000</f>
        <v>0</v>
      </c>
      <c r="L158" s="479">
        <f>L$4*L63*'EMISSIONS FACTORS'!$E92/1000</f>
        <v>0</v>
      </c>
      <c r="M158" s="479">
        <f>M$4*M63*'EMISSIONS FACTORS'!$E92/1000</f>
        <v>0</v>
      </c>
      <c r="N158" s="479">
        <f>N$4*N63*'EMISSIONS FACTORS'!$E92/1000</f>
        <v>0</v>
      </c>
      <c r="O158" s="479">
        <f>O$4*O63*'EMISSIONS FACTORS'!$E92/1000</f>
        <v>0</v>
      </c>
      <c r="P158" s="479">
        <f>P$4*P63*'EMISSIONS FACTORS'!$E92/1000</f>
        <v>0</v>
      </c>
      <c r="Q158" s="479">
        <f>Q$4*Q63*'EMISSIONS FACTORS'!$E92/1000</f>
        <v>0</v>
      </c>
      <c r="R158" s="479">
        <f>R$4*R63*'EMISSIONS FACTORS'!$E92/1000</f>
        <v>0</v>
      </c>
      <c r="S158" s="479">
        <f>S$4*S63*'EMISSIONS FACTORS'!$E92/1000</f>
        <v>0</v>
      </c>
      <c r="T158" s="479">
        <f>T$4*T63*'EMISSIONS FACTORS'!$E92/1000</f>
        <v>0</v>
      </c>
      <c r="U158" s="479">
        <f>U$4*U63*'EMISSIONS FACTORS'!$E92/1000</f>
        <v>0</v>
      </c>
      <c r="V158" s="479">
        <f>V$4*V63*'EMISSIONS FACTORS'!$E92/1000</f>
        <v>0</v>
      </c>
      <c r="W158" s="479">
        <f>W$4*W63*'EMISSIONS FACTORS'!$E92/1000</f>
        <v>0</v>
      </c>
      <c r="X158" s="480">
        <f t="shared" si="1"/>
        <v>0</v>
      </c>
    </row>
    <row r="159" spans="2:24" ht="11.25">
      <c r="B159" s="227" t="s">
        <v>643</v>
      </c>
      <c r="C159" s="479">
        <f>C$4*C64*'EMISSIONS FACTORS'!$E93/1000</f>
        <v>0</v>
      </c>
      <c r="D159" s="479">
        <f>D$4*D64*'EMISSIONS FACTORS'!$E93/1000</f>
        <v>0</v>
      </c>
      <c r="E159" s="479">
        <f>E$4*E64*'EMISSIONS FACTORS'!$E93/1000</f>
        <v>0</v>
      </c>
      <c r="F159" s="479">
        <f>F$4*F64*'EMISSIONS FACTORS'!$E93/1000</f>
        <v>0</v>
      </c>
      <c r="G159" s="479">
        <f>G$4*G64*'EMISSIONS FACTORS'!$E93/1000</f>
        <v>0</v>
      </c>
      <c r="H159" s="479">
        <f>H$4*H64*'EMISSIONS FACTORS'!$E93/1000</f>
        <v>0</v>
      </c>
      <c r="I159" s="479">
        <f>I$4*I64*'EMISSIONS FACTORS'!$E93/1000</f>
        <v>0</v>
      </c>
      <c r="J159" s="479">
        <f>J$4*J64*'EMISSIONS FACTORS'!$E93/1000</f>
        <v>0</v>
      </c>
      <c r="K159" s="479">
        <f>K$4*K64*'EMISSIONS FACTORS'!$E93/1000</f>
        <v>0</v>
      </c>
      <c r="L159" s="479">
        <f>L$4*L64*'EMISSIONS FACTORS'!$E93/1000</f>
        <v>0</v>
      </c>
      <c r="M159" s="479">
        <f>M$4*M64*'EMISSIONS FACTORS'!$E93/1000</f>
        <v>0</v>
      </c>
      <c r="N159" s="479">
        <f>N$4*N64*'EMISSIONS FACTORS'!$E93/1000</f>
        <v>0</v>
      </c>
      <c r="O159" s="479">
        <f>O$4*O64*'EMISSIONS FACTORS'!$E93/1000</f>
        <v>0</v>
      </c>
      <c r="P159" s="479">
        <f>P$4*P64*'EMISSIONS FACTORS'!$E93/1000</f>
        <v>0</v>
      </c>
      <c r="Q159" s="479">
        <f>Q$4*Q64*'EMISSIONS FACTORS'!$E93/1000</f>
        <v>0</v>
      </c>
      <c r="R159" s="479">
        <f>R$4*R64*'EMISSIONS FACTORS'!$E93/1000</f>
        <v>0</v>
      </c>
      <c r="S159" s="479">
        <f>S$4*S64*'EMISSIONS FACTORS'!$E93/1000</f>
        <v>0</v>
      </c>
      <c r="T159" s="479">
        <f>T$4*T64*'EMISSIONS FACTORS'!$E93/1000</f>
        <v>0</v>
      </c>
      <c r="U159" s="479">
        <f>U$4*U64*'EMISSIONS FACTORS'!$E93/1000</f>
        <v>0</v>
      </c>
      <c r="V159" s="479">
        <f>V$4*V64*'EMISSIONS FACTORS'!$E93/1000</f>
        <v>0</v>
      </c>
      <c r="W159" s="479">
        <f>W$4*W64*'EMISSIONS FACTORS'!$E93/1000</f>
        <v>0</v>
      </c>
      <c r="X159" s="480">
        <f t="shared" si="1"/>
        <v>0</v>
      </c>
    </row>
    <row r="160" spans="2:24" ht="11.25">
      <c r="B160" s="227" t="s">
        <v>644</v>
      </c>
      <c r="C160" s="479">
        <f>C$4*C65*'EMISSIONS FACTORS'!$E94/1000</f>
        <v>0</v>
      </c>
      <c r="D160" s="479">
        <f>D$4*D65*'EMISSIONS FACTORS'!$E94/1000</f>
        <v>0</v>
      </c>
      <c r="E160" s="479">
        <f>E$4*E65*'EMISSIONS FACTORS'!$E94/1000</f>
        <v>0</v>
      </c>
      <c r="F160" s="479">
        <f>F$4*F65*'EMISSIONS FACTORS'!$E94/1000</f>
        <v>0</v>
      </c>
      <c r="G160" s="479">
        <f>G$4*G65*'EMISSIONS FACTORS'!$E94/1000</f>
        <v>0</v>
      </c>
      <c r="H160" s="479">
        <f>H$4*H65*'EMISSIONS FACTORS'!$E94/1000</f>
        <v>0</v>
      </c>
      <c r="I160" s="479">
        <f>I$4*I65*'EMISSIONS FACTORS'!$E94/1000</f>
        <v>0</v>
      </c>
      <c r="J160" s="479">
        <f>J$4*J65*'EMISSIONS FACTORS'!$E94/1000</f>
        <v>0</v>
      </c>
      <c r="K160" s="479">
        <f>K$4*K65*'EMISSIONS FACTORS'!$E94/1000</f>
        <v>0</v>
      </c>
      <c r="L160" s="479">
        <f>L$4*L65*'EMISSIONS FACTORS'!$E94/1000</f>
        <v>0</v>
      </c>
      <c r="M160" s="479">
        <f>M$4*M65*'EMISSIONS FACTORS'!$E94/1000</f>
        <v>0</v>
      </c>
      <c r="N160" s="479">
        <f>N$4*N65*'EMISSIONS FACTORS'!$E94/1000</f>
        <v>0</v>
      </c>
      <c r="O160" s="479">
        <f>O$4*O65*'EMISSIONS FACTORS'!$E94/1000</f>
        <v>0</v>
      </c>
      <c r="P160" s="479">
        <f>P$4*P65*'EMISSIONS FACTORS'!$E94/1000</f>
        <v>0</v>
      </c>
      <c r="Q160" s="479">
        <f>Q$4*Q65*'EMISSIONS FACTORS'!$E94/1000</f>
        <v>0</v>
      </c>
      <c r="R160" s="479">
        <f>R$4*R65*'EMISSIONS FACTORS'!$E94/1000</f>
        <v>0</v>
      </c>
      <c r="S160" s="479">
        <f>S$4*S65*'EMISSIONS FACTORS'!$E94/1000</f>
        <v>0</v>
      </c>
      <c r="T160" s="479">
        <f>T$4*T65*'EMISSIONS FACTORS'!$E94/1000</f>
        <v>0</v>
      </c>
      <c r="U160" s="479">
        <f>U$4*U65*'EMISSIONS FACTORS'!$E94/1000</f>
        <v>0</v>
      </c>
      <c r="V160" s="479">
        <f>V$4*V65*'EMISSIONS FACTORS'!$E94/1000</f>
        <v>0</v>
      </c>
      <c r="W160" s="479">
        <f>W$4*W65*'EMISSIONS FACTORS'!$E94/1000</f>
        <v>0</v>
      </c>
      <c r="X160" s="480">
        <f t="shared" si="1"/>
        <v>0</v>
      </c>
    </row>
    <row r="161" spans="2:24" ht="11.25">
      <c r="B161" s="227" t="s">
        <v>645</v>
      </c>
      <c r="C161" s="479">
        <f>C$4*C66*'EMISSIONS FACTORS'!$E95/1000</f>
        <v>0</v>
      </c>
      <c r="D161" s="479">
        <f>D$4*D66*'EMISSIONS FACTORS'!$E95/1000</f>
        <v>0</v>
      </c>
      <c r="E161" s="479">
        <f>E$4*E66*'EMISSIONS FACTORS'!$E95/1000</f>
        <v>0</v>
      </c>
      <c r="F161" s="479">
        <f>F$4*F66*'EMISSIONS FACTORS'!$E95/1000</f>
        <v>0</v>
      </c>
      <c r="G161" s="479">
        <f>G$4*G66*'EMISSIONS FACTORS'!$E95/1000</f>
        <v>0</v>
      </c>
      <c r="H161" s="479">
        <f>H$4*H66*'EMISSIONS FACTORS'!$E95/1000</f>
        <v>0</v>
      </c>
      <c r="I161" s="479">
        <f>I$4*I66*'EMISSIONS FACTORS'!$E95/1000</f>
        <v>0</v>
      </c>
      <c r="J161" s="479">
        <f>J$4*J66*'EMISSIONS FACTORS'!$E95/1000</f>
        <v>0</v>
      </c>
      <c r="K161" s="479">
        <f>K$4*K66*'EMISSIONS FACTORS'!$E95/1000</f>
        <v>0</v>
      </c>
      <c r="L161" s="479">
        <f>L$4*L66*'EMISSIONS FACTORS'!$E95/1000</f>
        <v>0</v>
      </c>
      <c r="M161" s="479">
        <f>M$4*M66*'EMISSIONS FACTORS'!$E95/1000</f>
        <v>0</v>
      </c>
      <c r="N161" s="479">
        <f>N$4*N66*'EMISSIONS FACTORS'!$E95/1000</f>
        <v>0</v>
      </c>
      <c r="O161" s="479">
        <f>O$4*O66*'EMISSIONS FACTORS'!$E95/1000</f>
        <v>0</v>
      </c>
      <c r="P161" s="479">
        <f>P$4*P66*'EMISSIONS FACTORS'!$E95/1000</f>
        <v>0</v>
      </c>
      <c r="Q161" s="479">
        <f>Q$4*Q66*'EMISSIONS FACTORS'!$E95/1000</f>
        <v>0</v>
      </c>
      <c r="R161" s="479">
        <f>R$4*R66*'EMISSIONS FACTORS'!$E95/1000</f>
        <v>0</v>
      </c>
      <c r="S161" s="479">
        <f>S$4*S66*'EMISSIONS FACTORS'!$E95/1000</f>
        <v>0</v>
      </c>
      <c r="T161" s="479">
        <f>T$4*T66*'EMISSIONS FACTORS'!$E95/1000</f>
        <v>0</v>
      </c>
      <c r="U161" s="479">
        <f>U$4*U66*'EMISSIONS FACTORS'!$E95/1000</f>
        <v>0</v>
      </c>
      <c r="V161" s="479">
        <f>V$4*V66*'EMISSIONS FACTORS'!$E95/1000</f>
        <v>0</v>
      </c>
      <c r="W161" s="479">
        <f>W$4*W66*'EMISSIONS FACTORS'!$E95/1000</f>
        <v>0</v>
      </c>
      <c r="X161" s="480">
        <f t="shared" si="1"/>
        <v>0</v>
      </c>
    </row>
    <row r="162" spans="2:24" ht="11.25">
      <c r="B162" s="227" t="s">
        <v>646</v>
      </c>
      <c r="C162" s="479">
        <f>C$4*C67*'EMISSIONS FACTORS'!$E96/1000</f>
        <v>0</v>
      </c>
      <c r="D162" s="479">
        <f>D$4*D67*'EMISSIONS FACTORS'!$E96/1000</f>
        <v>0</v>
      </c>
      <c r="E162" s="479">
        <f>E$4*E67*'EMISSIONS FACTORS'!$E96/1000</f>
        <v>0</v>
      </c>
      <c r="F162" s="479">
        <f>F$4*F67*'EMISSIONS FACTORS'!$E96/1000</f>
        <v>0</v>
      </c>
      <c r="G162" s="479">
        <f>G$4*G67*'EMISSIONS FACTORS'!$E96/1000</f>
        <v>0</v>
      </c>
      <c r="H162" s="479">
        <f>H$4*H67*'EMISSIONS FACTORS'!$E96/1000</f>
        <v>0</v>
      </c>
      <c r="I162" s="479">
        <f>I$4*I67*'EMISSIONS FACTORS'!$E96/1000</f>
        <v>0</v>
      </c>
      <c r="J162" s="479">
        <f>J$4*J67*'EMISSIONS FACTORS'!$E96/1000</f>
        <v>0</v>
      </c>
      <c r="K162" s="479">
        <f>K$4*K67*'EMISSIONS FACTORS'!$E96/1000</f>
        <v>0</v>
      </c>
      <c r="L162" s="479">
        <f>L$4*L67*'EMISSIONS FACTORS'!$E96/1000</f>
        <v>0</v>
      </c>
      <c r="M162" s="479">
        <f>M$4*M67*'EMISSIONS FACTORS'!$E96/1000</f>
        <v>0</v>
      </c>
      <c r="N162" s="479">
        <f>N$4*N67*'EMISSIONS FACTORS'!$E96/1000</f>
        <v>0</v>
      </c>
      <c r="O162" s="479">
        <f>O$4*O67*'EMISSIONS FACTORS'!$E96/1000</f>
        <v>0</v>
      </c>
      <c r="P162" s="479">
        <f>P$4*P67*'EMISSIONS FACTORS'!$E96/1000</f>
        <v>0</v>
      </c>
      <c r="Q162" s="479">
        <f>Q$4*Q67*'EMISSIONS FACTORS'!$E96/1000</f>
        <v>0</v>
      </c>
      <c r="R162" s="479">
        <f>R$4*R67*'EMISSIONS FACTORS'!$E96/1000</f>
        <v>0</v>
      </c>
      <c r="S162" s="479">
        <f>S$4*S67*'EMISSIONS FACTORS'!$E96/1000</f>
        <v>0</v>
      </c>
      <c r="T162" s="479">
        <f>T$4*T67*'EMISSIONS FACTORS'!$E96/1000</f>
        <v>0</v>
      </c>
      <c r="U162" s="479">
        <f>U$4*U67*'EMISSIONS FACTORS'!$E96/1000</f>
        <v>0</v>
      </c>
      <c r="V162" s="479">
        <f>V$4*V67*'EMISSIONS FACTORS'!$E96/1000</f>
        <v>0</v>
      </c>
      <c r="W162" s="479">
        <f>W$4*W67*'EMISSIONS FACTORS'!$E96/1000</f>
        <v>0</v>
      </c>
      <c r="X162" s="480">
        <f t="shared" si="1"/>
        <v>0</v>
      </c>
    </row>
    <row r="163" spans="2:24" ht="11.25">
      <c r="B163" s="227" t="s">
        <v>16</v>
      </c>
      <c r="C163" s="479">
        <f>C$4*C68*'EMISSIONS FACTORS'!$E97/1000</f>
        <v>0</v>
      </c>
      <c r="D163" s="479">
        <f>D$4*D68*'EMISSIONS FACTORS'!$E97/1000</f>
        <v>0</v>
      </c>
      <c r="E163" s="479">
        <f>E$4*E68*'EMISSIONS FACTORS'!$E97/1000</f>
        <v>0</v>
      </c>
      <c r="F163" s="479">
        <f>F$4*F68*'EMISSIONS FACTORS'!$E97/1000</f>
        <v>0</v>
      </c>
      <c r="G163" s="479">
        <f>G$4*G68*'EMISSIONS FACTORS'!$E97/1000</f>
        <v>0</v>
      </c>
      <c r="H163" s="479">
        <f>H$4*H68*'EMISSIONS FACTORS'!$E97/1000</f>
        <v>0</v>
      </c>
      <c r="I163" s="479">
        <f>I$4*I68*'EMISSIONS FACTORS'!$E97/1000</f>
        <v>0</v>
      </c>
      <c r="J163" s="479">
        <f>J$4*J68*'EMISSIONS FACTORS'!$E97/1000</f>
        <v>0</v>
      </c>
      <c r="K163" s="479">
        <f>K$4*K68*'EMISSIONS FACTORS'!$E97/1000</f>
        <v>0</v>
      </c>
      <c r="L163" s="479">
        <f>L$4*L68*'EMISSIONS FACTORS'!$E97/1000</f>
        <v>0</v>
      </c>
      <c r="M163" s="479">
        <f>M$4*M68*'EMISSIONS FACTORS'!$E97/1000</f>
        <v>0</v>
      </c>
      <c r="N163" s="479">
        <f>N$4*N68*'EMISSIONS FACTORS'!$E97/1000</f>
        <v>0</v>
      </c>
      <c r="O163" s="479">
        <f>O$4*O68*'EMISSIONS FACTORS'!$E97/1000</f>
        <v>0</v>
      </c>
      <c r="P163" s="479">
        <f>P$4*P68*'EMISSIONS FACTORS'!$E97/1000</f>
        <v>0</v>
      </c>
      <c r="Q163" s="479">
        <f>Q$4*Q68*'EMISSIONS FACTORS'!$E97/1000</f>
        <v>0</v>
      </c>
      <c r="R163" s="479">
        <f>R$4*R68*'EMISSIONS FACTORS'!$E97/1000</f>
        <v>0</v>
      </c>
      <c r="S163" s="479">
        <f>S$4*S68*'EMISSIONS FACTORS'!$E97/1000</f>
        <v>0</v>
      </c>
      <c r="T163" s="479">
        <f>T$4*T68*'EMISSIONS FACTORS'!$E97/1000</f>
        <v>0</v>
      </c>
      <c r="U163" s="479">
        <f>U$4*U68*'EMISSIONS FACTORS'!$E97/1000</f>
        <v>0</v>
      </c>
      <c r="V163" s="479">
        <f>V$4*V68*'EMISSIONS FACTORS'!$E97/1000</f>
        <v>0</v>
      </c>
      <c r="W163" s="479">
        <f>W$4*W68*'EMISSIONS FACTORS'!$E97/1000</f>
        <v>0</v>
      </c>
      <c r="X163" s="480">
        <f t="shared" si="1"/>
        <v>0</v>
      </c>
    </row>
    <row r="164" spans="2:24" ht="11.25">
      <c r="B164" s="227" t="s">
        <v>647</v>
      </c>
      <c r="C164" s="479">
        <f>C$4*C69*'EMISSIONS FACTORS'!$E98/1000</f>
        <v>0</v>
      </c>
      <c r="D164" s="479">
        <f>D$4*D69*'EMISSIONS FACTORS'!$E98/1000</f>
        <v>0</v>
      </c>
      <c r="E164" s="479">
        <f>E$4*E69*'EMISSIONS FACTORS'!$E98/1000</f>
        <v>0</v>
      </c>
      <c r="F164" s="479">
        <f>F$4*F69*'EMISSIONS FACTORS'!$E98/1000</f>
        <v>0</v>
      </c>
      <c r="G164" s="479">
        <f>G$4*G69*'EMISSIONS FACTORS'!$E98/1000</f>
        <v>0</v>
      </c>
      <c r="H164" s="479">
        <f>H$4*H69*'EMISSIONS FACTORS'!$E98/1000</f>
        <v>0</v>
      </c>
      <c r="I164" s="479">
        <f>I$4*I69*'EMISSIONS FACTORS'!$E98/1000</f>
        <v>0</v>
      </c>
      <c r="J164" s="479">
        <f>J$4*J69*'EMISSIONS FACTORS'!$E98/1000</f>
        <v>0</v>
      </c>
      <c r="K164" s="479">
        <f>K$4*K69*'EMISSIONS FACTORS'!$E98/1000</f>
        <v>0</v>
      </c>
      <c r="L164" s="479">
        <f>L$4*L69*'EMISSIONS FACTORS'!$E98/1000</f>
        <v>0</v>
      </c>
      <c r="M164" s="479">
        <f>M$4*M69*'EMISSIONS FACTORS'!$E98/1000</f>
        <v>0</v>
      </c>
      <c r="N164" s="479">
        <f>N$4*N69*'EMISSIONS FACTORS'!$E98/1000</f>
        <v>0</v>
      </c>
      <c r="O164" s="479">
        <f>O$4*O69*'EMISSIONS FACTORS'!$E98/1000</f>
        <v>0</v>
      </c>
      <c r="P164" s="479">
        <f>P$4*P69*'EMISSIONS FACTORS'!$E98/1000</f>
        <v>0</v>
      </c>
      <c r="Q164" s="479">
        <f>Q$4*Q69*'EMISSIONS FACTORS'!$E98/1000</f>
        <v>0</v>
      </c>
      <c r="R164" s="479">
        <f>R$4*R69*'EMISSIONS FACTORS'!$E98/1000</f>
        <v>0</v>
      </c>
      <c r="S164" s="479">
        <f>S$4*S69*'EMISSIONS FACTORS'!$E98/1000</f>
        <v>0</v>
      </c>
      <c r="T164" s="479">
        <f>T$4*T69*'EMISSIONS FACTORS'!$E98/1000</f>
        <v>0</v>
      </c>
      <c r="U164" s="479">
        <f>U$4*U69*'EMISSIONS FACTORS'!$E98/1000</f>
        <v>0</v>
      </c>
      <c r="V164" s="479">
        <f>V$4*V69*'EMISSIONS FACTORS'!$E98/1000</f>
        <v>0</v>
      </c>
      <c r="W164" s="479">
        <f>W$4*W69*'EMISSIONS FACTORS'!$E98/1000</f>
        <v>0</v>
      </c>
      <c r="X164" s="480">
        <f t="shared" si="1"/>
        <v>0</v>
      </c>
    </row>
    <row r="165" spans="2:24" ht="11.25">
      <c r="B165" s="227" t="s">
        <v>649</v>
      </c>
      <c r="C165" s="479">
        <f>C$4*C70*'EMISSIONS FACTORS'!$E99/1000</f>
        <v>0</v>
      </c>
      <c r="D165" s="479">
        <f>D$4*D70*'EMISSIONS FACTORS'!$E99/1000</f>
        <v>0</v>
      </c>
      <c r="E165" s="479">
        <f>E$4*E70*'EMISSIONS FACTORS'!$E99/1000</f>
        <v>0</v>
      </c>
      <c r="F165" s="479">
        <f>F$4*F70*'EMISSIONS FACTORS'!$E99/1000</f>
        <v>0</v>
      </c>
      <c r="G165" s="479">
        <f>G$4*G70*'EMISSIONS FACTORS'!$E99/1000</f>
        <v>0</v>
      </c>
      <c r="H165" s="479">
        <f>H$4*H70*'EMISSIONS FACTORS'!$E99/1000</f>
        <v>0</v>
      </c>
      <c r="I165" s="479">
        <f>I$4*I70*'EMISSIONS FACTORS'!$E99/1000</f>
        <v>0</v>
      </c>
      <c r="J165" s="479">
        <f>J$4*J70*'EMISSIONS FACTORS'!$E99/1000</f>
        <v>0</v>
      </c>
      <c r="K165" s="479">
        <f>K$4*K70*'EMISSIONS FACTORS'!$E99/1000</f>
        <v>0</v>
      </c>
      <c r="L165" s="479">
        <f>L$4*L70*'EMISSIONS FACTORS'!$E99/1000</f>
        <v>0</v>
      </c>
      <c r="M165" s="479">
        <f>M$4*M70*'EMISSIONS FACTORS'!$E99/1000</f>
        <v>0</v>
      </c>
      <c r="N165" s="479">
        <f>N$4*N70*'EMISSIONS FACTORS'!$E99/1000</f>
        <v>0</v>
      </c>
      <c r="O165" s="479">
        <f>O$4*O70*'EMISSIONS FACTORS'!$E99/1000</f>
        <v>0</v>
      </c>
      <c r="P165" s="479">
        <f>P$4*P70*'EMISSIONS FACTORS'!$E99/1000</f>
        <v>0</v>
      </c>
      <c r="Q165" s="479">
        <f>Q$4*Q70*'EMISSIONS FACTORS'!$E99/1000</f>
        <v>0</v>
      </c>
      <c r="R165" s="479">
        <f>R$4*R70*'EMISSIONS FACTORS'!$E99/1000</f>
        <v>0</v>
      </c>
      <c r="S165" s="479">
        <f>S$4*S70*'EMISSIONS FACTORS'!$E99/1000</f>
        <v>0</v>
      </c>
      <c r="T165" s="479">
        <f>T$4*T70*'EMISSIONS FACTORS'!$E99/1000</f>
        <v>0</v>
      </c>
      <c r="U165" s="479">
        <f>U$4*U70*'EMISSIONS FACTORS'!$E99/1000</f>
        <v>0</v>
      </c>
      <c r="V165" s="479">
        <f>V$4*V70*'EMISSIONS FACTORS'!$E99/1000</f>
        <v>0</v>
      </c>
      <c r="W165" s="479">
        <f>W$4*W70*'EMISSIONS FACTORS'!$E99/1000</f>
        <v>0</v>
      </c>
      <c r="X165" s="480">
        <f t="shared" si="1"/>
        <v>0</v>
      </c>
    </row>
    <row r="166" spans="2:24" ht="11.25">
      <c r="B166" s="227" t="s">
        <v>650</v>
      </c>
      <c r="C166" s="479">
        <f>C$4*C71*'EMISSIONS FACTORS'!$E100/1000</f>
        <v>0</v>
      </c>
      <c r="D166" s="479">
        <f>D$4*D71*'EMISSIONS FACTORS'!$E100/1000</f>
        <v>0</v>
      </c>
      <c r="E166" s="479">
        <f>E$4*E71*'EMISSIONS FACTORS'!$E100/1000</f>
        <v>0</v>
      </c>
      <c r="F166" s="479">
        <f>F$4*F71*'EMISSIONS FACTORS'!$E100/1000</f>
        <v>0</v>
      </c>
      <c r="G166" s="479">
        <f>G$4*G71*'EMISSIONS FACTORS'!$E100/1000</f>
        <v>0</v>
      </c>
      <c r="H166" s="479">
        <f>H$4*H71*'EMISSIONS FACTORS'!$E100/1000</f>
        <v>0</v>
      </c>
      <c r="I166" s="479">
        <f>I$4*I71*'EMISSIONS FACTORS'!$E100/1000</f>
        <v>0</v>
      </c>
      <c r="J166" s="479">
        <f>J$4*J71*'EMISSIONS FACTORS'!$E100/1000</f>
        <v>0</v>
      </c>
      <c r="K166" s="479">
        <f>K$4*K71*'EMISSIONS FACTORS'!$E100/1000</f>
        <v>0</v>
      </c>
      <c r="L166" s="479">
        <f>L$4*L71*'EMISSIONS FACTORS'!$E100/1000</f>
        <v>0</v>
      </c>
      <c r="M166" s="479">
        <f>M$4*M71*'EMISSIONS FACTORS'!$E100/1000</f>
        <v>0</v>
      </c>
      <c r="N166" s="479">
        <f>N$4*N71*'EMISSIONS FACTORS'!$E100/1000</f>
        <v>0</v>
      </c>
      <c r="O166" s="479">
        <f>O$4*O71*'EMISSIONS FACTORS'!$E100/1000</f>
        <v>0</v>
      </c>
      <c r="P166" s="479">
        <f>P$4*P71*'EMISSIONS FACTORS'!$E100/1000</f>
        <v>0</v>
      </c>
      <c r="Q166" s="479">
        <f>Q$4*Q71*'EMISSIONS FACTORS'!$E100/1000</f>
        <v>0</v>
      </c>
      <c r="R166" s="479">
        <f>R$4*R71*'EMISSIONS FACTORS'!$E100/1000</f>
        <v>0</v>
      </c>
      <c r="S166" s="479">
        <f>S$4*S71*'EMISSIONS FACTORS'!$E100/1000</f>
        <v>0</v>
      </c>
      <c r="T166" s="479">
        <f>T$4*T71*'EMISSIONS FACTORS'!$E100/1000</f>
        <v>0</v>
      </c>
      <c r="U166" s="479">
        <f>U$4*U71*'EMISSIONS FACTORS'!$E100/1000</f>
        <v>0</v>
      </c>
      <c r="V166" s="479">
        <f>V$4*V71*'EMISSIONS FACTORS'!$E100/1000</f>
        <v>0</v>
      </c>
      <c r="W166" s="479">
        <f>W$4*W71*'EMISSIONS FACTORS'!$E100/1000</f>
        <v>0</v>
      </c>
      <c r="X166" s="480">
        <f t="shared" si="1"/>
        <v>0</v>
      </c>
    </row>
    <row r="167" spans="2:24" ht="11.25">
      <c r="B167" s="227" t="s">
        <v>651</v>
      </c>
      <c r="C167" s="479">
        <f>C$4*C72*'EMISSIONS FACTORS'!$E101/1000</f>
        <v>0</v>
      </c>
      <c r="D167" s="479">
        <f>D$4*D72*'EMISSIONS FACTORS'!$E101/1000</f>
        <v>0</v>
      </c>
      <c r="E167" s="479">
        <f>E$4*E72*'EMISSIONS FACTORS'!$E101/1000</f>
        <v>0</v>
      </c>
      <c r="F167" s="479">
        <f>F$4*F72*'EMISSIONS FACTORS'!$E101/1000</f>
        <v>0</v>
      </c>
      <c r="G167" s="479">
        <f>G$4*G72*'EMISSIONS FACTORS'!$E101/1000</f>
        <v>0</v>
      </c>
      <c r="H167" s="479">
        <f>H$4*H72*'EMISSIONS FACTORS'!$E101/1000</f>
        <v>0</v>
      </c>
      <c r="I167" s="479">
        <f>I$4*I72*'EMISSIONS FACTORS'!$E101/1000</f>
        <v>0</v>
      </c>
      <c r="J167" s="479">
        <f>J$4*J72*'EMISSIONS FACTORS'!$E101/1000</f>
        <v>0</v>
      </c>
      <c r="K167" s="479">
        <f>K$4*K72*'EMISSIONS FACTORS'!$E101/1000</f>
        <v>0</v>
      </c>
      <c r="L167" s="479">
        <f>L$4*L72*'EMISSIONS FACTORS'!$E101/1000</f>
        <v>0</v>
      </c>
      <c r="M167" s="479">
        <f>M$4*M72*'EMISSIONS FACTORS'!$E101/1000</f>
        <v>0</v>
      </c>
      <c r="N167" s="479">
        <f>N$4*N72*'EMISSIONS FACTORS'!$E101/1000</f>
        <v>0</v>
      </c>
      <c r="O167" s="479">
        <f>O$4*O72*'EMISSIONS FACTORS'!$E101/1000</f>
        <v>0</v>
      </c>
      <c r="P167" s="479">
        <f>P$4*P72*'EMISSIONS FACTORS'!$E101/1000</f>
        <v>0</v>
      </c>
      <c r="Q167" s="479">
        <f>Q$4*Q72*'EMISSIONS FACTORS'!$E101/1000</f>
        <v>0</v>
      </c>
      <c r="R167" s="479">
        <f>R$4*R72*'EMISSIONS FACTORS'!$E101/1000</f>
        <v>0</v>
      </c>
      <c r="S167" s="479">
        <f>S$4*S72*'EMISSIONS FACTORS'!$E101/1000</f>
        <v>0</v>
      </c>
      <c r="T167" s="479">
        <f>T$4*T72*'EMISSIONS FACTORS'!$E101/1000</f>
        <v>0</v>
      </c>
      <c r="U167" s="479">
        <f>U$4*U72*'EMISSIONS FACTORS'!$E101/1000</f>
        <v>0</v>
      </c>
      <c r="V167" s="479">
        <f>V$4*V72*'EMISSIONS FACTORS'!$E101/1000</f>
        <v>0</v>
      </c>
      <c r="W167" s="479">
        <f>W$4*W72*'EMISSIONS FACTORS'!$E101/1000</f>
        <v>0</v>
      </c>
      <c r="X167" s="480">
        <f t="shared" si="1"/>
        <v>0</v>
      </c>
    </row>
    <row r="168" spans="2:24" ht="11.25">
      <c r="B168" s="227" t="s">
        <v>652</v>
      </c>
      <c r="C168" s="479">
        <f>C$4*C73*'EMISSIONS FACTORS'!$E102/1000</f>
        <v>0</v>
      </c>
      <c r="D168" s="479">
        <f>D$4*D73*'EMISSIONS FACTORS'!$E102/1000</f>
        <v>0</v>
      </c>
      <c r="E168" s="479">
        <f>E$4*E73*'EMISSIONS FACTORS'!$E102/1000</f>
        <v>0</v>
      </c>
      <c r="F168" s="479">
        <f>F$4*F73*'EMISSIONS FACTORS'!$E102/1000</f>
        <v>0</v>
      </c>
      <c r="G168" s="479">
        <f>G$4*G73*'EMISSIONS FACTORS'!$E102/1000</f>
        <v>0</v>
      </c>
      <c r="H168" s="479">
        <f>H$4*H73*'EMISSIONS FACTORS'!$E102/1000</f>
        <v>0</v>
      </c>
      <c r="I168" s="479">
        <f>I$4*I73*'EMISSIONS FACTORS'!$E102/1000</f>
        <v>0</v>
      </c>
      <c r="J168" s="479">
        <f>J$4*J73*'EMISSIONS FACTORS'!$E102/1000</f>
        <v>0</v>
      </c>
      <c r="K168" s="479">
        <f>K$4*K73*'EMISSIONS FACTORS'!$E102/1000</f>
        <v>0</v>
      </c>
      <c r="L168" s="479">
        <f>L$4*L73*'EMISSIONS FACTORS'!$E102/1000</f>
        <v>0</v>
      </c>
      <c r="M168" s="479">
        <f>M$4*M73*'EMISSIONS FACTORS'!$E102/1000</f>
        <v>0</v>
      </c>
      <c r="N168" s="479">
        <f>N$4*N73*'EMISSIONS FACTORS'!$E102/1000</f>
        <v>0</v>
      </c>
      <c r="O168" s="479">
        <f>O$4*O73*'EMISSIONS FACTORS'!$E102/1000</f>
        <v>0</v>
      </c>
      <c r="P168" s="479">
        <f>P$4*P73*'EMISSIONS FACTORS'!$E102/1000</f>
        <v>0</v>
      </c>
      <c r="Q168" s="479">
        <f>Q$4*Q73*'EMISSIONS FACTORS'!$E102/1000</f>
        <v>0</v>
      </c>
      <c r="R168" s="479">
        <f>R$4*R73*'EMISSIONS FACTORS'!$E102/1000</f>
        <v>0</v>
      </c>
      <c r="S168" s="479">
        <f>S$4*S73*'EMISSIONS FACTORS'!$E102/1000</f>
        <v>0</v>
      </c>
      <c r="T168" s="479">
        <f>T$4*T73*'EMISSIONS FACTORS'!$E102/1000</f>
        <v>0</v>
      </c>
      <c r="U168" s="479">
        <f>U$4*U73*'EMISSIONS FACTORS'!$E102/1000</f>
        <v>0</v>
      </c>
      <c r="V168" s="479">
        <f>V$4*V73*'EMISSIONS FACTORS'!$E102/1000</f>
        <v>0</v>
      </c>
      <c r="W168" s="479">
        <f>W$4*W73*'EMISSIONS FACTORS'!$E102/1000</f>
        <v>0</v>
      </c>
      <c r="X168" s="480">
        <f t="shared" si="1"/>
        <v>0</v>
      </c>
    </row>
    <row r="169" spans="2:24" ht="11.25">
      <c r="B169" s="227" t="s">
        <v>653</v>
      </c>
      <c r="C169" s="479">
        <f>C$4*C74*'EMISSIONS FACTORS'!$E103/1000</f>
        <v>0</v>
      </c>
      <c r="D169" s="479">
        <f>D$4*D74*'EMISSIONS FACTORS'!$E103/1000</f>
        <v>0</v>
      </c>
      <c r="E169" s="479">
        <f>E$4*E74*'EMISSIONS FACTORS'!$E103/1000</f>
        <v>0</v>
      </c>
      <c r="F169" s="479">
        <f>F$4*F74*'EMISSIONS FACTORS'!$E103/1000</f>
        <v>0</v>
      </c>
      <c r="G169" s="479">
        <f>G$4*G74*'EMISSIONS FACTORS'!$E103/1000</f>
        <v>0</v>
      </c>
      <c r="H169" s="479">
        <f>H$4*H74*'EMISSIONS FACTORS'!$E103/1000</f>
        <v>0</v>
      </c>
      <c r="I169" s="479">
        <f>I$4*I74*'EMISSIONS FACTORS'!$E103/1000</f>
        <v>0</v>
      </c>
      <c r="J169" s="479">
        <f>J$4*J74*'EMISSIONS FACTORS'!$E103/1000</f>
        <v>0</v>
      </c>
      <c r="K169" s="479">
        <f>K$4*K74*'EMISSIONS FACTORS'!$E103/1000</f>
        <v>0</v>
      </c>
      <c r="L169" s="479">
        <f>L$4*L74*'EMISSIONS FACTORS'!$E103/1000</f>
        <v>0</v>
      </c>
      <c r="M169" s="479">
        <f>M$4*M74*'EMISSIONS FACTORS'!$E103/1000</f>
        <v>0</v>
      </c>
      <c r="N169" s="479">
        <f>N$4*N74*'EMISSIONS FACTORS'!$E103/1000</f>
        <v>0</v>
      </c>
      <c r="O169" s="479">
        <f>O$4*O74*'EMISSIONS FACTORS'!$E103/1000</f>
        <v>0</v>
      </c>
      <c r="P169" s="479">
        <f>P$4*P74*'EMISSIONS FACTORS'!$E103/1000</f>
        <v>0</v>
      </c>
      <c r="Q169" s="479">
        <f>Q$4*Q74*'EMISSIONS FACTORS'!$E103/1000</f>
        <v>0</v>
      </c>
      <c r="R169" s="479">
        <f>R$4*R74*'EMISSIONS FACTORS'!$E103/1000</f>
        <v>0</v>
      </c>
      <c r="S169" s="479">
        <f>S$4*S74*'EMISSIONS FACTORS'!$E103/1000</f>
        <v>0</v>
      </c>
      <c r="T169" s="479">
        <f>T$4*T74*'EMISSIONS FACTORS'!$E103/1000</f>
        <v>0</v>
      </c>
      <c r="U169" s="479">
        <f>U$4*U74*'EMISSIONS FACTORS'!$E103/1000</f>
        <v>0</v>
      </c>
      <c r="V169" s="479">
        <f>V$4*V74*'EMISSIONS FACTORS'!$E103/1000</f>
        <v>0</v>
      </c>
      <c r="W169" s="479">
        <f>W$4*W74*'EMISSIONS FACTORS'!$E103/1000</f>
        <v>0</v>
      </c>
      <c r="X169" s="480">
        <f aca="true" t="shared" si="2" ref="X169:X178">SUM(C169:W169)</f>
        <v>0</v>
      </c>
    </row>
    <row r="170" spans="2:24" ht="11.25">
      <c r="B170" s="227" t="s">
        <v>23</v>
      </c>
      <c r="C170" s="479">
        <f>C$4*C75*'EMISSIONS FACTORS'!$E104/1000</f>
        <v>0</v>
      </c>
      <c r="D170" s="479">
        <f>D$4*D75*'EMISSIONS FACTORS'!$E104/1000</f>
        <v>0</v>
      </c>
      <c r="E170" s="479">
        <f>E$4*E75*'EMISSIONS FACTORS'!$E104/1000</f>
        <v>0</v>
      </c>
      <c r="F170" s="479">
        <f>F$4*F75*'EMISSIONS FACTORS'!$E104/1000</f>
        <v>0</v>
      </c>
      <c r="G170" s="479">
        <f>G$4*G75*'EMISSIONS FACTORS'!$E104/1000</f>
        <v>0</v>
      </c>
      <c r="H170" s="479">
        <f>H$4*H75*'EMISSIONS FACTORS'!$E104/1000</f>
        <v>0</v>
      </c>
      <c r="I170" s="479">
        <f>I$4*I75*'EMISSIONS FACTORS'!$E104/1000</f>
        <v>0</v>
      </c>
      <c r="J170" s="479">
        <f>J$4*J75*'EMISSIONS FACTORS'!$E104/1000</f>
        <v>0</v>
      </c>
      <c r="K170" s="479">
        <f>K$4*K75*'EMISSIONS FACTORS'!$E104/1000</f>
        <v>0</v>
      </c>
      <c r="L170" s="479">
        <f>L$4*L75*'EMISSIONS FACTORS'!$E104/1000</f>
        <v>0</v>
      </c>
      <c r="M170" s="479">
        <f>M$4*M75*'EMISSIONS FACTORS'!$E104/1000</f>
        <v>0</v>
      </c>
      <c r="N170" s="479">
        <f>N$4*N75*'EMISSIONS FACTORS'!$E104/1000</f>
        <v>0</v>
      </c>
      <c r="O170" s="479">
        <f>O$4*O75*'EMISSIONS FACTORS'!$E104/1000</f>
        <v>0</v>
      </c>
      <c r="P170" s="479">
        <f>P$4*P75*'EMISSIONS FACTORS'!$E104/1000</f>
        <v>0</v>
      </c>
      <c r="Q170" s="479">
        <f>Q$4*Q75*'EMISSIONS FACTORS'!$E104/1000</f>
        <v>0</v>
      </c>
      <c r="R170" s="479">
        <f>R$4*R75*'EMISSIONS FACTORS'!$E104/1000</f>
        <v>0</v>
      </c>
      <c r="S170" s="479">
        <f>S$4*S75*'EMISSIONS FACTORS'!$E104/1000</f>
        <v>0</v>
      </c>
      <c r="T170" s="479">
        <f>T$4*T75*'EMISSIONS FACTORS'!$E104/1000</f>
        <v>0</v>
      </c>
      <c r="U170" s="479">
        <f>U$4*U75*'EMISSIONS FACTORS'!$E104/1000</f>
        <v>0</v>
      </c>
      <c r="V170" s="479">
        <f>V$4*V75*'EMISSIONS FACTORS'!$E104/1000</f>
        <v>0</v>
      </c>
      <c r="W170" s="479">
        <f>W$4*W75*'EMISSIONS FACTORS'!$E104/1000</f>
        <v>0</v>
      </c>
      <c r="X170" s="480">
        <f t="shared" si="2"/>
        <v>0</v>
      </c>
    </row>
    <row r="171" spans="2:24" ht="11.25">
      <c r="B171" s="227" t="s">
        <v>654</v>
      </c>
      <c r="C171" s="479">
        <f>C$4*C76*'EMISSIONS FACTORS'!$E105/1000</f>
        <v>0</v>
      </c>
      <c r="D171" s="479">
        <f>D$4*D76*'EMISSIONS FACTORS'!$E105/1000</f>
        <v>0</v>
      </c>
      <c r="E171" s="479">
        <f>E$4*E76*'EMISSIONS FACTORS'!$E105/1000</f>
        <v>0</v>
      </c>
      <c r="F171" s="479">
        <f>F$4*F76*'EMISSIONS FACTORS'!$E105/1000</f>
        <v>0</v>
      </c>
      <c r="G171" s="479">
        <f>G$4*G76*'EMISSIONS FACTORS'!$E105/1000</f>
        <v>0</v>
      </c>
      <c r="H171" s="479">
        <f>H$4*H76*'EMISSIONS FACTORS'!$E105/1000</f>
        <v>0</v>
      </c>
      <c r="I171" s="479">
        <f>I$4*I76*'EMISSIONS FACTORS'!$E105/1000</f>
        <v>0</v>
      </c>
      <c r="J171" s="479">
        <f>J$4*J76*'EMISSIONS FACTORS'!$E105/1000</f>
        <v>0</v>
      </c>
      <c r="K171" s="479">
        <f>K$4*K76*'EMISSIONS FACTORS'!$E105/1000</f>
        <v>0</v>
      </c>
      <c r="L171" s="479">
        <f>L$4*L76*'EMISSIONS FACTORS'!$E105/1000</f>
        <v>0</v>
      </c>
      <c r="M171" s="479">
        <f>M$4*M76*'EMISSIONS FACTORS'!$E105/1000</f>
        <v>0</v>
      </c>
      <c r="N171" s="479">
        <f>N$4*N76*'EMISSIONS FACTORS'!$E105/1000</f>
        <v>0</v>
      </c>
      <c r="O171" s="479">
        <f>O$4*O76*'EMISSIONS FACTORS'!$E105/1000</f>
        <v>0</v>
      </c>
      <c r="P171" s="479">
        <f>P$4*P76*'EMISSIONS FACTORS'!$E105/1000</f>
        <v>0</v>
      </c>
      <c r="Q171" s="479">
        <f>Q$4*Q76*'EMISSIONS FACTORS'!$E105/1000</f>
        <v>0</v>
      </c>
      <c r="R171" s="479">
        <f>R$4*R76*'EMISSIONS FACTORS'!$E105/1000</f>
        <v>0</v>
      </c>
      <c r="S171" s="479">
        <f>S$4*S76*'EMISSIONS FACTORS'!$E105/1000</f>
        <v>0</v>
      </c>
      <c r="T171" s="479">
        <f>T$4*T76*'EMISSIONS FACTORS'!$E105/1000</f>
        <v>0</v>
      </c>
      <c r="U171" s="479">
        <f>U$4*U76*'EMISSIONS FACTORS'!$E105/1000</f>
        <v>0</v>
      </c>
      <c r="V171" s="479">
        <f>V$4*V76*'EMISSIONS FACTORS'!$E105/1000</f>
        <v>0</v>
      </c>
      <c r="W171" s="479">
        <f>W$4*W76*'EMISSIONS FACTORS'!$E105/1000</f>
        <v>0</v>
      </c>
      <c r="X171" s="480">
        <f t="shared" si="2"/>
        <v>0</v>
      </c>
    </row>
    <row r="172" spans="2:24" ht="11.25">
      <c r="B172" s="227" t="s">
        <v>657</v>
      </c>
      <c r="C172" s="479">
        <f>C$4*C77*'EMISSIONS FACTORS'!$E106/1000</f>
        <v>0</v>
      </c>
      <c r="D172" s="479">
        <f>D$4*D77*'EMISSIONS FACTORS'!$E106/1000</f>
        <v>0</v>
      </c>
      <c r="E172" s="479">
        <f>E$4*E77*'EMISSIONS FACTORS'!$E106/1000</f>
        <v>0</v>
      </c>
      <c r="F172" s="479">
        <f>F$4*F77*'EMISSIONS FACTORS'!$E106/1000</f>
        <v>0</v>
      </c>
      <c r="G172" s="479">
        <f>G$4*G77*'EMISSIONS FACTORS'!$E106/1000</f>
        <v>0</v>
      </c>
      <c r="H172" s="479">
        <f>H$4*H77*'EMISSIONS FACTORS'!$E106/1000</f>
        <v>0</v>
      </c>
      <c r="I172" s="479">
        <f>I$4*I77*'EMISSIONS FACTORS'!$E106/1000</f>
        <v>0</v>
      </c>
      <c r="J172" s="479">
        <f>J$4*J77*'EMISSIONS FACTORS'!$E106/1000</f>
        <v>0</v>
      </c>
      <c r="K172" s="479">
        <f>K$4*K77*'EMISSIONS FACTORS'!$E106/1000</f>
        <v>0</v>
      </c>
      <c r="L172" s="479">
        <f>L$4*L77*'EMISSIONS FACTORS'!$E106/1000</f>
        <v>0</v>
      </c>
      <c r="M172" s="479">
        <f>M$4*M77*'EMISSIONS FACTORS'!$E106/1000</f>
        <v>0</v>
      </c>
      <c r="N172" s="479">
        <f>N$4*N77*'EMISSIONS FACTORS'!$E106/1000</f>
        <v>0</v>
      </c>
      <c r="O172" s="479">
        <f>O$4*O77*'EMISSIONS FACTORS'!$E106/1000</f>
        <v>0</v>
      </c>
      <c r="P172" s="479">
        <f>P$4*P77*'EMISSIONS FACTORS'!$E106/1000</f>
        <v>0</v>
      </c>
      <c r="Q172" s="479">
        <f>Q$4*Q77*'EMISSIONS FACTORS'!$E106/1000</f>
        <v>0</v>
      </c>
      <c r="R172" s="479">
        <f>R$4*R77*'EMISSIONS FACTORS'!$E106/1000</f>
        <v>0</v>
      </c>
      <c r="S172" s="479">
        <f>S$4*S77*'EMISSIONS FACTORS'!$E106/1000</f>
        <v>0</v>
      </c>
      <c r="T172" s="479">
        <f>T$4*T77*'EMISSIONS FACTORS'!$E106/1000</f>
        <v>0</v>
      </c>
      <c r="U172" s="479">
        <f>U$4*U77*'EMISSIONS FACTORS'!$E106/1000</f>
        <v>0</v>
      </c>
      <c r="V172" s="479">
        <f>V$4*V77*'EMISSIONS FACTORS'!$E106/1000</f>
        <v>0</v>
      </c>
      <c r="W172" s="479">
        <f>W$4*W77*'EMISSIONS FACTORS'!$E106/1000</f>
        <v>0</v>
      </c>
      <c r="X172" s="480">
        <f t="shared" si="2"/>
        <v>0</v>
      </c>
    </row>
    <row r="173" spans="2:24" ht="11.25">
      <c r="B173" s="227" t="s">
        <v>26</v>
      </c>
      <c r="C173" s="479">
        <f>C$4*C78*'EMISSIONS FACTORS'!$E107/1000</f>
        <v>0</v>
      </c>
      <c r="D173" s="479">
        <f>D$4*D78*'EMISSIONS FACTORS'!$E107/1000</f>
        <v>0</v>
      </c>
      <c r="E173" s="479">
        <f>E$4*E78*'EMISSIONS FACTORS'!$E107/1000</f>
        <v>0</v>
      </c>
      <c r="F173" s="479">
        <f>F$4*F78*'EMISSIONS FACTORS'!$E107/1000</f>
        <v>0</v>
      </c>
      <c r="G173" s="479">
        <f>G$4*G78*'EMISSIONS FACTORS'!$E107/1000</f>
        <v>0</v>
      </c>
      <c r="H173" s="479">
        <f>H$4*H78*'EMISSIONS FACTORS'!$E107/1000</f>
        <v>0</v>
      </c>
      <c r="I173" s="479">
        <f>I$4*I78*'EMISSIONS FACTORS'!$E107/1000</f>
        <v>0</v>
      </c>
      <c r="J173" s="479">
        <f>J$4*J78*'EMISSIONS FACTORS'!$E107/1000</f>
        <v>0</v>
      </c>
      <c r="K173" s="479">
        <f>K$4*K78*'EMISSIONS FACTORS'!$E107/1000</f>
        <v>0</v>
      </c>
      <c r="L173" s="479">
        <f>L$4*L78*'EMISSIONS FACTORS'!$E107/1000</f>
        <v>0</v>
      </c>
      <c r="M173" s="479">
        <f>M$4*M78*'EMISSIONS FACTORS'!$E107/1000</f>
        <v>0</v>
      </c>
      <c r="N173" s="479">
        <f>N$4*N78*'EMISSIONS FACTORS'!$E107/1000</f>
        <v>0</v>
      </c>
      <c r="O173" s="479">
        <f>O$4*O78*'EMISSIONS FACTORS'!$E107/1000</f>
        <v>0</v>
      </c>
      <c r="P173" s="479">
        <f>P$4*P78*'EMISSIONS FACTORS'!$E107/1000</f>
        <v>0</v>
      </c>
      <c r="Q173" s="479">
        <f>Q$4*Q78*'EMISSIONS FACTORS'!$E107/1000</f>
        <v>0</v>
      </c>
      <c r="R173" s="479">
        <f>R$4*R78*'EMISSIONS FACTORS'!$E107/1000</f>
        <v>0</v>
      </c>
      <c r="S173" s="479">
        <f>S$4*S78*'EMISSIONS FACTORS'!$E107/1000</f>
        <v>0</v>
      </c>
      <c r="T173" s="479">
        <f>T$4*T78*'EMISSIONS FACTORS'!$E107/1000</f>
        <v>0</v>
      </c>
      <c r="U173" s="479">
        <f>U$4*U78*'EMISSIONS FACTORS'!$E107/1000</f>
        <v>0</v>
      </c>
      <c r="V173" s="479">
        <f>V$4*V78*'EMISSIONS FACTORS'!$E107/1000</f>
        <v>0</v>
      </c>
      <c r="W173" s="479">
        <f>W$4*W78*'EMISSIONS FACTORS'!$E107/1000</f>
        <v>0</v>
      </c>
      <c r="X173" s="480">
        <f t="shared" si="2"/>
        <v>0</v>
      </c>
    </row>
    <row r="174" spans="2:24" ht="11.25">
      <c r="B174" s="227" t="s">
        <v>27</v>
      </c>
      <c r="C174" s="479">
        <f>C$4*C79*'EMISSIONS FACTORS'!$E108/1000</f>
        <v>0</v>
      </c>
      <c r="D174" s="479">
        <f>D$4*D79*'EMISSIONS FACTORS'!$E108/1000</f>
        <v>0</v>
      </c>
      <c r="E174" s="479">
        <f>E$4*E79*'EMISSIONS FACTORS'!$E108/1000</f>
        <v>0</v>
      </c>
      <c r="F174" s="479">
        <f>F$4*F79*'EMISSIONS FACTORS'!$E108/1000</f>
        <v>0</v>
      </c>
      <c r="G174" s="479">
        <f>G$4*G79*'EMISSIONS FACTORS'!$E108/1000</f>
        <v>0</v>
      </c>
      <c r="H174" s="479">
        <f>H$4*H79*'EMISSIONS FACTORS'!$E108/1000</f>
        <v>0</v>
      </c>
      <c r="I174" s="479">
        <f>I$4*I79*'EMISSIONS FACTORS'!$E108/1000</f>
        <v>0</v>
      </c>
      <c r="J174" s="479">
        <f>J$4*J79*'EMISSIONS FACTORS'!$E108/1000</f>
        <v>0</v>
      </c>
      <c r="K174" s="479">
        <f>K$4*K79*'EMISSIONS FACTORS'!$E108/1000</f>
        <v>0</v>
      </c>
      <c r="L174" s="479">
        <f>L$4*L79*'EMISSIONS FACTORS'!$E108/1000</f>
        <v>0</v>
      </c>
      <c r="M174" s="479">
        <f>M$4*M79*'EMISSIONS FACTORS'!$E108/1000</f>
        <v>0</v>
      </c>
      <c r="N174" s="479">
        <f>N$4*N79*'EMISSIONS FACTORS'!$E108/1000</f>
        <v>0</v>
      </c>
      <c r="O174" s="479">
        <f>O$4*O79*'EMISSIONS FACTORS'!$E108/1000</f>
        <v>0</v>
      </c>
      <c r="P174" s="479">
        <f>P$4*P79*'EMISSIONS FACTORS'!$E108/1000</f>
        <v>0</v>
      </c>
      <c r="Q174" s="479">
        <f>Q$4*Q79*'EMISSIONS FACTORS'!$E108/1000</f>
        <v>0</v>
      </c>
      <c r="R174" s="479">
        <f>R$4*R79*'EMISSIONS FACTORS'!$E108/1000</f>
        <v>0</v>
      </c>
      <c r="S174" s="479">
        <f>S$4*S79*'EMISSIONS FACTORS'!$E108/1000</f>
        <v>0</v>
      </c>
      <c r="T174" s="479">
        <f>T$4*T79*'EMISSIONS FACTORS'!$E108/1000</f>
        <v>0</v>
      </c>
      <c r="U174" s="479">
        <f>U$4*U79*'EMISSIONS FACTORS'!$E108/1000</f>
        <v>0</v>
      </c>
      <c r="V174" s="479">
        <f>V$4*V79*'EMISSIONS FACTORS'!$E108/1000</f>
        <v>0</v>
      </c>
      <c r="W174" s="479">
        <f>W$4*W79*'EMISSIONS FACTORS'!$E108/1000</f>
        <v>0</v>
      </c>
      <c r="X174" s="480">
        <f t="shared" si="2"/>
        <v>0</v>
      </c>
    </row>
    <row r="175" spans="2:24" ht="11.25">
      <c r="B175" s="227" t="s">
        <v>658</v>
      </c>
      <c r="C175" s="479">
        <f>C$4*C80*'EMISSIONS FACTORS'!$E109/1000</f>
        <v>0</v>
      </c>
      <c r="D175" s="479">
        <f>D$4*D80*'EMISSIONS FACTORS'!$E109/1000</f>
        <v>0</v>
      </c>
      <c r="E175" s="479">
        <f>E$4*E80*'EMISSIONS FACTORS'!$E109/1000</f>
        <v>0</v>
      </c>
      <c r="F175" s="479">
        <f>F$4*F80*'EMISSIONS FACTORS'!$E109/1000</f>
        <v>0</v>
      </c>
      <c r="G175" s="479">
        <f>G$4*G80*'EMISSIONS FACTORS'!$E109/1000</f>
        <v>0</v>
      </c>
      <c r="H175" s="479">
        <f>H$4*H80*'EMISSIONS FACTORS'!$E109/1000</f>
        <v>0</v>
      </c>
      <c r="I175" s="479">
        <f>I$4*I80*'EMISSIONS FACTORS'!$E109/1000</f>
        <v>0</v>
      </c>
      <c r="J175" s="479">
        <f>J$4*J80*'EMISSIONS FACTORS'!$E109/1000</f>
        <v>0</v>
      </c>
      <c r="K175" s="479">
        <f>K$4*K80*'EMISSIONS FACTORS'!$E109/1000</f>
        <v>0</v>
      </c>
      <c r="L175" s="479">
        <f>L$4*L80*'EMISSIONS FACTORS'!$E109/1000</f>
        <v>0</v>
      </c>
      <c r="M175" s="479">
        <f>M$4*M80*'EMISSIONS FACTORS'!$E109/1000</f>
        <v>0</v>
      </c>
      <c r="N175" s="479">
        <f>N$4*N80*'EMISSIONS FACTORS'!$E109/1000</f>
        <v>0</v>
      </c>
      <c r="O175" s="479">
        <f>O$4*O80*'EMISSIONS FACTORS'!$E109/1000</f>
        <v>0</v>
      </c>
      <c r="P175" s="479">
        <f>P$4*P80*'EMISSIONS FACTORS'!$E109/1000</f>
        <v>0</v>
      </c>
      <c r="Q175" s="479">
        <f>Q$4*Q80*'EMISSIONS FACTORS'!$E109/1000</f>
        <v>0</v>
      </c>
      <c r="R175" s="479">
        <f>R$4*R80*'EMISSIONS FACTORS'!$E109/1000</f>
        <v>0</v>
      </c>
      <c r="S175" s="479">
        <f>S$4*S80*'EMISSIONS FACTORS'!$E109/1000</f>
        <v>0</v>
      </c>
      <c r="T175" s="479">
        <f>T$4*T80*'EMISSIONS FACTORS'!$E109/1000</f>
        <v>0</v>
      </c>
      <c r="U175" s="479">
        <f>U$4*U80*'EMISSIONS FACTORS'!$E109/1000</f>
        <v>0</v>
      </c>
      <c r="V175" s="479">
        <f>V$4*V80*'EMISSIONS FACTORS'!$E109/1000</f>
        <v>0</v>
      </c>
      <c r="W175" s="479">
        <f>W$4*W80*'EMISSIONS FACTORS'!$E109/1000</f>
        <v>0</v>
      </c>
      <c r="X175" s="480">
        <f t="shared" si="2"/>
        <v>0</v>
      </c>
    </row>
    <row r="176" spans="2:24" ht="11.25">
      <c r="B176" s="227" t="s">
        <v>659</v>
      </c>
      <c r="C176" s="479">
        <f>C$4*C81*'EMISSIONS FACTORS'!$E110/1000</f>
        <v>0</v>
      </c>
      <c r="D176" s="479">
        <f>D$4*D81*'EMISSIONS FACTORS'!$E110/1000</f>
        <v>0</v>
      </c>
      <c r="E176" s="479">
        <f>E$4*E81*'EMISSIONS FACTORS'!$E110/1000</f>
        <v>0</v>
      </c>
      <c r="F176" s="479">
        <f>F$4*F81*'EMISSIONS FACTORS'!$E110/1000</f>
        <v>0</v>
      </c>
      <c r="G176" s="479">
        <f>G$4*G81*'EMISSIONS FACTORS'!$E110/1000</f>
        <v>0</v>
      </c>
      <c r="H176" s="479">
        <f>H$4*H81*'EMISSIONS FACTORS'!$E110/1000</f>
        <v>0</v>
      </c>
      <c r="I176" s="479">
        <f>I$4*I81*'EMISSIONS FACTORS'!$E110/1000</f>
        <v>0</v>
      </c>
      <c r="J176" s="479">
        <f>J$4*J81*'EMISSIONS FACTORS'!$E110/1000</f>
        <v>0</v>
      </c>
      <c r="K176" s="479">
        <f>K$4*K81*'EMISSIONS FACTORS'!$E110/1000</f>
        <v>0</v>
      </c>
      <c r="L176" s="479">
        <f>L$4*L81*'EMISSIONS FACTORS'!$E110/1000</f>
        <v>0</v>
      </c>
      <c r="M176" s="479">
        <f>M$4*M81*'EMISSIONS FACTORS'!$E110/1000</f>
        <v>0</v>
      </c>
      <c r="N176" s="479">
        <f>N$4*N81*'EMISSIONS FACTORS'!$E110/1000</f>
        <v>0</v>
      </c>
      <c r="O176" s="479">
        <f>O$4*O81*'EMISSIONS FACTORS'!$E110/1000</f>
        <v>0</v>
      </c>
      <c r="P176" s="479">
        <f>P$4*P81*'EMISSIONS FACTORS'!$E110/1000</f>
        <v>0</v>
      </c>
      <c r="Q176" s="479">
        <f>Q$4*Q81*'EMISSIONS FACTORS'!$E110/1000</f>
        <v>0</v>
      </c>
      <c r="R176" s="479">
        <f>R$4*R81*'EMISSIONS FACTORS'!$E110/1000</f>
        <v>0</v>
      </c>
      <c r="S176" s="479">
        <f>S$4*S81*'EMISSIONS FACTORS'!$E110/1000</f>
        <v>0</v>
      </c>
      <c r="T176" s="479">
        <f>T$4*T81*'EMISSIONS FACTORS'!$E110/1000</f>
        <v>0</v>
      </c>
      <c r="U176" s="479">
        <f>U$4*U81*'EMISSIONS FACTORS'!$E110/1000</f>
        <v>0</v>
      </c>
      <c r="V176" s="479">
        <f>V$4*V81*'EMISSIONS FACTORS'!$E110/1000</f>
        <v>0</v>
      </c>
      <c r="W176" s="479">
        <f>W$4*W81*'EMISSIONS FACTORS'!$E110/1000</f>
        <v>0</v>
      </c>
      <c r="X176" s="480">
        <f t="shared" si="2"/>
        <v>0</v>
      </c>
    </row>
    <row r="177" spans="2:24" ht="11.25">
      <c r="B177" s="227" t="s">
        <v>660</v>
      </c>
      <c r="C177" s="479">
        <f>C$4*C82*'EMISSIONS FACTORS'!$E111/1000</f>
        <v>0</v>
      </c>
      <c r="D177" s="479">
        <f>D$4*D82*'EMISSIONS FACTORS'!$E111/1000</f>
        <v>0</v>
      </c>
      <c r="E177" s="479">
        <f>E$4*E82*'EMISSIONS FACTORS'!$E111/1000</f>
        <v>0</v>
      </c>
      <c r="F177" s="479">
        <f>F$4*F82*'EMISSIONS FACTORS'!$E111/1000</f>
        <v>0</v>
      </c>
      <c r="G177" s="479">
        <f>G$4*G82*'EMISSIONS FACTORS'!$E111/1000</f>
        <v>0</v>
      </c>
      <c r="H177" s="479">
        <f>H$4*H82*'EMISSIONS FACTORS'!$E111/1000</f>
        <v>0</v>
      </c>
      <c r="I177" s="479">
        <f>I$4*I82*'EMISSIONS FACTORS'!$E111/1000</f>
        <v>0</v>
      </c>
      <c r="J177" s="479">
        <f>J$4*J82*'EMISSIONS FACTORS'!$E111/1000</f>
        <v>0</v>
      </c>
      <c r="K177" s="479">
        <f>K$4*K82*'EMISSIONS FACTORS'!$E111/1000</f>
        <v>0</v>
      </c>
      <c r="L177" s="479">
        <f>L$4*L82*'EMISSIONS FACTORS'!$E111/1000</f>
        <v>0</v>
      </c>
      <c r="M177" s="479">
        <f>M$4*M82*'EMISSIONS FACTORS'!$E111/1000</f>
        <v>0</v>
      </c>
      <c r="N177" s="479">
        <f>N$4*N82*'EMISSIONS FACTORS'!$E111/1000</f>
        <v>0</v>
      </c>
      <c r="O177" s="479">
        <f>O$4*O82*'EMISSIONS FACTORS'!$E111/1000</f>
        <v>0</v>
      </c>
      <c r="P177" s="479">
        <f>P$4*P82*'EMISSIONS FACTORS'!$E111/1000</f>
        <v>0</v>
      </c>
      <c r="Q177" s="479">
        <f>Q$4*Q82*'EMISSIONS FACTORS'!$E111/1000</f>
        <v>0</v>
      </c>
      <c r="R177" s="479">
        <f>R$4*R82*'EMISSIONS FACTORS'!$E111/1000</f>
        <v>0</v>
      </c>
      <c r="S177" s="479">
        <f>S$4*S82*'EMISSIONS FACTORS'!$E111/1000</f>
        <v>0</v>
      </c>
      <c r="T177" s="479">
        <f>T$4*T82*'EMISSIONS FACTORS'!$E111/1000</f>
        <v>0</v>
      </c>
      <c r="U177" s="479">
        <f>U$4*U82*'EMISSIONS FACTORS'!$E111/1000</f>
        <v>0</v>
      </c>
      <c r="V177" s="479">
        <f>V$4*V82*'EMISSIONS FACTORS'!$E111/1000</f>
        <v>0</v>
      </c>
      <c r="W177" s="479">
        <f>W$4*W82*'EMISSIONS FACTORS'!$E111/1000</f>
        <v>0</v>
      </c>
      <c r="X177" s="480">
        <f t="shared" si="2"/>
        <v>0</v>
      </c>
    </row>
    <row r="178" spans="2:24" ht="11.25">
      <c r="B178" s="227" t="s">
        <v>212</v>
      </c>
      <c r="C178" s="479">
        <f>C$4*C83*'EMISSIONS FACTORS'!$E112/1000</f>
        <v>0</v>
      </c>
      <c r="D178" s="479">
        <f>D$4*D83*'EMISSIONS FACTORS'!$E112/1000</f>
        <v>0</v>
      </c>
      <c r="E178" s="479">
        <f>E$4*E83*'EMISSIONS FACTORS'!$E112/1000</f>
        <v>0</v>
      </c>
      <c r="F178" s="479">
        <f>F$4*F83*'EMISSIONS FACTORS'!$E112/1000</f>
        <v>0</v>
      </c>
      <c r="G178" s="479">
        <f>G$4*G83*'EMISSIONS FACTORS'!$E112/1000</f>
        <v>0</v>
      </c>
      <c r="H178" s="479">
        <f>H$4*H83*'EMISSIONS FACTORS'!$E112/1000</f>
        <v>0</v>
      </c>
      <c r="I178" s="479">
        <f>I$4*I83*'EMISSIONS FACTORS'!$E112/1000</f>
        <v>0</v>
      </c>
      <c r="J178" s="479">
        <f>J$4*J83*'EMISSIONS FACTORS'!$E112/1000</f>
        <v>0</v>
      </c>
      <c r="K178" s="479">
        <f>K$4*K83*'EMISSIONS FACTORS'!$E112/1000</f>
        <v>0</v>
      </c>
      <c r="L178" s="479">
        <f>L$4*L83*'EMISSIONS FACTORS'!$E112/1000</f>
        <v>0</v>
      </c>
      <c r="M178" s="479">
        <f>M$4*M83*'EMISSIONS FACTORS'!$E112/1000</f>
        <v>0</v>
      </c>
      <c r="N178" s="479">
        <f>N$4*N83*'EMISSIONS FACTORS'!$E112/1000</f>
        <v>0</v>
      </c>
      <c r="O178" s="479">
        <f>O$4*O83*'EMISSIONS FACTORS'!$E112/1000</f>
        <v>0</v>
      </c>
      <c r="P178" s="479">
        <f>P$4*P83*'EMISSIONS FACTORS'!$E112/1000</f>
        <v>0</v>
      </c>
      <c r="Q178" s="479">
        <f>Q$4*Q83*'EMISSIONS FACTORS'!$E112/1000</f>
        <v>0</v>
      </c>
      <c r="R178" s="479">
        <f>R$4*R83*'EMISSIONS FACTORS'!$E112/1000</f>
        <v>0</v>
      </c>
      <c r="S178" s="479">
        <f>S$4*S83*'EMISSIONS FACTORS'!$E112/1000</f>
        <v>0</v>
      </c>
      <c r="T178" s="479">
        <f>T$4*T83*'EMISSIONS FACTORS'!$E112/1000</f>
        <v>0</v>
      </c>
      <c r="U178" s="479">
        <f>U$4*U83*'EMISSIONS FACTORS'!$E112/1000</f>
        <v>0</v>
      </c>
      <c r="V178" s="479">
        <f>V$4*V83*'EMISSIONS FACTORS'!$E112/1000</f>
        <v>0</v>
      </c>
      <c r="W178" s="479">
        <f>W$4*W83*'EMISSIONS FACTORS'!$E112/1000</f>
        <v>0</v>
      </c>
      <c r="X178" s="480">
        <f t="shared" si="2"/>
        <v>0</v>
      </c>
    </row>
    <row r="179" spans="3:24" ht="11.25">
      <c r="C179" s="481"/>
      <c r="D179" s="481"/>
      <c r="E179" s="481"/>
      <c r="F179" s="481"/>
      <c r="G179" s="481"/>
      <c r="H179" s="481"/>
      <c r="I179" s="481"/>
      <c r="J179" s="481"/>
      <c r="K179" s="481"/>
      <c r="L179" s="481"/>
      <c r="M179" s="481"/>
      <c r="N179" s="481"/>
      <c r="O179" s="481"/>
      <c r="P179" s="481"/>
      <c r="Q179" s="481"/>
      <c r="R179" s="481"/>
      <c r="S179" s="481"/>
      <c r="T179" s="481"/>
      <c r="U179" s="481"/>
      <c r="V179" s="481"/>
      <c r="W179" s="481"/>
      <c r="X179" s="481"/>
    </row>
    <row r="180" spans="2:24" ht="11.25">
      <c r="B180" s="154" t="s">
        <v>198</v>
      </c>
      <c r="C180" s="376">
        <f>SUM(C104:C178)</f>
        <v>0</v>
      </c>
      <c r="D180" s="376">
        <f aca="true" t="shared" si="3" ref="D180:W180">SUM(D104:D178)</f>
        <v>0</v>
      </c>
      <c r="E180" s="376">
        <f t="shared" si="3"/>
        <v>0</v>
      </c>
      <c r="F180" s="376">
        <f t="shared" si="3"/>
        <v>0</v>
      </c>
      <c r="G180" s="376">
        <f t="shared" si="3"/>
        <v>0</v>
      </c>
      <c r="H180" s="376">
        <f t="shared" si="3"/>
        <v>0</v>
      </c>
      <c r="I180" s="376">
        <f t="shared" si="3"/>
        <v>0</v>
      </c>
      <c r="J180" s="376">
        <f t="shared" si="3"/>
        <v>0</v>
      </c>
      <c r="K180" s="376">
        <f t="shared" si="3"/>
        <v>0</v>
      </c>
      <c r="L180" s="376">
        <f t="shared" si="3"/>
        <v>0</v>
      </c>
      <c r="M180" s="376">
        <f t="shared" si="3"/>
        <v>0</v>
      </c>
      <c r="N180" s="376">
        <f t="shared" si="3"/>
        <v>0</v>
      </c>
      <c r="O180" s="376">
        <f t="shared" si="3"/>
        <v>0</v>
      </c>
      <c r="P180" s="376">
        <f t="shared" si="3"/>
        <v>0</v>
      </c>
      <c r="Q180" s="376">
        <f t="shared" si="3"/>
        <v>0</v>
      </c>
      <c r="R180" s="376">
        <f t="shared" si="3"/>
        <v>0</v>
      </c>
      <c r="S180" s="376">
        <f t="shared" si="3"/>
        <v>0</v>
      </c>
      <c r="T180" s="376">
        <f t="shared" si="3"/>
        <v>0</v>
      </c>
      <c r="U180" s="376">
        <f t="shared" si="3"/>
        <v>0</v>
      </c>
      <c r="V180" s="376">
        <f t="shared" si="3"/>
        <v>0</v>
      </c>
      <c r="W180" s="376">
        <f t="shared" si="3"/>
        <v>0</v>
      </c>
      <c r="X180" s="376">
        <f>SUM(C180:W180)</f>
        <v>0</v>
      </c>
    </row>
    <row r="181" ht="11.25"/>
    <row r="182" ht="11.25"/>
    <row r="183" ht="11.25" hidden="1"/>
    <row r="184" ht="11.25" hidden="1"/>
    <row r="185" ht="11.25" hidden="1"/>
    <row r="186" ht="11.25" hidden="1"/>
    <row r="187" ht="11.25" hidden="1"/>
    <row r="188" ht="11.25" hidden="1"/>
    <row r="189" ht="11.25" hidden="1"/>
    <row r="190" ht="11.25" hidden="1"/>
    <row r="191" ht="11.25" hidden="1"/>
    <row r="192" ht="11.25"/>
    <row r="193" ht="11.25"/>
    <row r="194" ht="11.25"/>
    <row r="195" ht="11.25"/>
    <row r="196" ht="11.25"/>
  </sheetData>
  <mergeCells count="1">
    <mergeCell ref="B94:B98"/>
  </mergeCells>
  <hyperlinks>
    <hyperlink ref="B2" location="SCREENING!A1" display="Return to Screening sheet"/>
    <hyperlink ref="B99" location="SCREENING!A1" display="Return to Screening sheet"/>
  </hyperlinks>
  <printOptions/>
  <pageMargins left="0.75" right="0.75" top="1" bottom="1" header="0.5" footer="0.5"/>
  <pageSetup fitToHeight="1" fitToWidth="1" horizontalDpi="600" verticalDpi="600" orientation="portrait" paperSize="9" scale="34" r:id="rId1"/>
</worksheet>
</file>

<file path=xl/worksheets/sheet19.xml><?xml version="1.0" encoding="utf-8"?>
<worksheet xmlns="http://schemas.openxmlformats.org/spreadsheetml/2006/main" xmlns:r="http://schemas.openxmlformats.org/officeDocument/2006/relationships">
  <sheetPr>
    <tabColor indexed="26"/>
    <pageSetUpPr fitToPage="1"/>
  </sheetPr>
  <dimension ref="A1:F33"/>
  <sheetViews>
    <sheetView workbookViewId="0" topLeftCell="A1">
      <selection activeCell="A1" sqref="A1"/>
    </sheetView>
  </sheetViews>
  <sheetFormatPr defaultColWidth="9.140625" defaultRowHeight="12.75" zeroHeight="1"/>
  <cols>
    <col min="1" max="1" width="3.7109375" style="15" customWidth="1"/>
    <col min="2" max="2" width="21.28125" style="15" customWidth="1"/>
    <col min="3" max="3" width="28.28125" style="15" customWidth="1"/>
    <col min="4" max="4" width="23.28125" style="15" customWidth="1"/>
    <col min="5" max="5" width="23.00390625" style="15" customWidth="1"/>
    <col min="6" max="6" width="27.28125" style="15" customWidth="1"/>
    <col min="7" max="7" width="3.421875" style="15" customWidth="1"/>
    <col min="8" max="16384" width="0" style="15" hidden="1" customWidth="1"/>
  </cols>
  <sheetData>
    <row r="1" spans="1:2" s="23" customFormat="1" ht="12.75">
      <c r="A1" s="89"/>
      <c r="B1" s="91" t="s">
        <v>139</v>
      </c>
    </row>
    <row r="2" ht="11.25">
      <c r="B2" s="116" t="s">
        <v>345</v>
      </c>
    </row>
    <row r="3" ht="11.25"/>
    <row r="4" spans="2:3" s="240" customFormat="1" ht="11.25">
      <c r="B4" s="612" t="s">
        <v>43</v>
      </c>
      <c r="C4" s="608"/>
    </row>
    <row r="5" ht="11.25"/>
    <row r="6" spans="2:6" ht="22.5">
      <c r="B6" s="235" t="s">
        <v>229</v>
      </c>
      <c r="C6" s="236" t="s">
        <v>228</v>
      </c>
      <c r="D6" s="236" t="s">
        <v>817</v>
      </c>
      <c r="E6" s="236" t="s">
        <v>819</v>
      </c>
      <c r="F6" s="236" t="s">
        <v>818</v>
      </c>
    </row>
    <row r="7" spans="2:6" ht="11.25">
      <c r="B7" s="119" t="s">
        <v>232</v>
      </c>
      <c r="C7" s="119" t="s">
        <v>557</v>
      </c>
      <c r="D7" s="206"/>
      <c r="E7" s="121">
        <f>VLOOKUP(C7,'EMISSIONS FACTORS'!$B$283:$G$301,6,FALSE)</f>
        <v>0</v>
      </c>
      <c r="F7" s="254">
        <f>D7*E7</f>
        <v>0</v>
      </c>
    </row>
    <row r="8" spans="2:6" ht="11.25">
      <c r="B8" s="119" t="s">
        <v>233</v>
      </c>
      <c r="C8" s="119" t="s">
        <v>557</v>
      </c>
      <c r="D8" s="206"/>
      <c r="E8" s="121">
        <f>VLOOKUP(C8,'EMISSIONS FACTORS'!$B$283:$G$301,6,FALSE)</f>
        <v>0</v>
      </c>
      <c r="F8" s="254">
        <f>D8*E8</f>
        <v>0</v>
      </c>
    </row>
    <row r="9" spans="2:6" ht="11.25">
      <c r="B9" s="119" t="s">
        <v>234</v>
      </c>
      <c r="C9" s="119" t="s">
        <v>557</v>
      </c>
      <c r="D9" s="206"/>
      <c r="E9" s="121">
        <f>VLOOKUP(C9,'EMISSIONS FACTORS'!$B$283:$G$301,6,FALSE)</f>
        <v>0</v>
      </c>
      <c r="F9" s="254">
        <f>D9*E9</f>
        <v>0</v>
      </c>
    </row>
    <row r="10" spans="5:6" ht="11.25">
      <c r="E10" s="204" t="s">
        <v>151</v>
      </c>
      <c r="F10" s="98">
        <f>SUM(F7:F9)</f>
        <v>0</v>
      </c>
    </row>
    <row r="11" spans="5:6" ht="11.25">
      <c r="E11" s="204" t="s">
        <v>42</v>
      </c>
      <c r="F11" s="119"/>
    </row>
    <row r="12" spans="5:6" ht="11.25">
      <c r="E12" s="257" t="s">
        <v>202</v>
      </c>
      <c r="F12" s="258">
        <f>F10*F11</f>
        <v>0</v>
      </c>
    </row>
    <row r="13" ht="11.25"/>
    <row r="14" spans="2:4" s="240" customFormat="1" ht="11.25">
      <c r="B14" s="612" t="s">
        <v>821</v>
      </c>
      <c r="C14" s="608"/>
      <c r="D14" s="608"/>
    </row>
    <row r="15" ht="11.25"/>
    <row r="16" spans="2:6" ht="22.5">
      <c r="B16" s="235" t="s">
        <v>229</v>
      </c>
      <c r="C16" s="236" t="s">
        <v>228</v>
      </c>
      <c r="D16" s="236" t="s">
        <v>817</v>
      </c>
      <c r="E16" s="236" t="s">
        <v>819</v>
      </c>
      <c r="F16" s="236" t="s">
        <v>820</v>
      </c>
    </row>
    <row r="17" spans="2:6" ht="11.25">
      <c r="B17" s="119" t="s">
        <v>232</v>
      </c>
      <c r="C17" s="119" t="s">
        <v>557</v>
      </c>
      <c r="D17" s="206"/>
      <c r="E17" s="121">
        <f>VLOOKUP(C17,'EMISSIONS FACTORS'!$B$306:$G$310,6,FALSE)</f>
        <v>0</v>
      </c>
      <c r="F17" s="254">
        <f>D17*E17</f>
        <v>0</v>
      </c>
    </row>
    <row r="18" spans="2:6" ht="11.25">
      <c r="B18" s="119" t="s">
        <v>233</v>
      </c>
      <c r="C18" s="119" t="s">
        <v>557</v>
      </c>
      <c r="D18" s="206"/>
      <c r="E18" s="121">
        <f>VLOOKUP(C18,'EMISSIONS FACTORS'!$B$306:$G$310,6,FALSE)</f>
        <v>0</v>
      </c>
      <c r="F18" s="254">
        <f>D18*E18</f>
        <v>0</v>
      </c>
    </row>
    <row r="19" spans="2:6" ht="11.25">
      <c r="B19" s="119" t="s">
        <v>234</v>
      </c>
      <c r="C19" s="119" t="s">
        <v>557</v>
      </c>
      <c r="D19" s="206"/>
      <c r="E19" s="121">
        <f>VLOOKUP(C19,'EMISSIONS FACTORS'!$B$306:$G$310,6,FALSE)</f>
        <v>0</v>
      </c>
      <c r="F19" s="254">
        <f>D19*E19</f>
        <v>0</v>
      </c>
    </row>
    <row r="20" spans="5:6" ht="11.25">
      <c r="E20" s="204" t="s">
        <v>151</v>
      </c>
      <c r="F20" s="262">
        <f>SUM(F17:F19)</f>
        <v>0</v>
      </c>
    </row>
    <row r="21" spans="5:6" ht="11.25">
      <c r="E21" s="204" t="s">
        <v>42</v>
      </c>
      <c r="F21" s="119"/>
    </row>
    <row r="22" spans="5:6" ht="11.25">
      <c r="E22" s="257" t="s">
        <v>202</v>
      </c>
      <c r="F22" s="258">
        <f>F20*F21</f>
        <v>0</v>
      </c>
    </row>
    <row r="23" ht="11.25"/>
    <row r="24" spans="5:6" ht="11.25">
      <c r="E24" s="257" t="s">
        <v>203</v>
      </c>
      <c r="F24" s="258">
        <f>F12+F22</f>
        <v>0</v>
      </c>
    </row>
    <row r="25" ht="11.25"/>
    <row r="26" spans="2:6" ht="11.25">
      <c r="B26" s="17" t="s">
        <v>79</v>
      </c>
      <c r="C26" s="82"/>
      <c r="D26" s="82"/>
      <c r="E26" s="82"/>
      <c r="F26" s="82"/>
    </row>
    <row r="27" spans="2:6" ht="11.25">
      <c r="B27" s="581"/>
      <c r="C27" s="582"/>
      <c r="D27" s="582"/>
      <c r="E27" s="582"/>
      <c r="F27" s="583"/>
    </row>
    <row r="28" spans="2:6" ht="11.25">
      <c r="B28" s="584"/>
      <c r="C28" s="609"/>
      <c r="D28" s="609"/>
      <c r="E28" s="609"/>
      <c r="F28" s="586"/>
    </row>
    <row r="29" spans="2:6" ht="11.25">
      <c r="B29" s="584"/>
      <c r="C29" s="609"/>
      <c r="D29" s="609"/>
      <c r="E29" s="609"/>
      <c r="F29" s="586"/>
    </row>
    <row r="30" spans="2:6" ht="11.25">
      <c r="B30" s="584"/>
      <c r="C30" s="609"/>
      <c r="D30" s="609"/>
      <c r="E30" s="609"/>
      <c r="F30" s="586"/>
    </row>
    <row r="31" spans="2:6" ht="11.25">
      <c r="B31" s="587"/>
      <c r="C31" s="588"/>
      <c r="D31" s="588"/>
      <c r="E31" s="588"/>
      <c r="F31" s="589"/>
    </row>
    <row r="32" ht="11.25"/>
    <row r="33" ht="11.25">
      <c r="B33" s="116" t="s">
        <v>345</v>
      </c>
    </row>
    <row r="34" ht="11.25"/>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row r="74" ht="11.25"/>
    <row r="75" ht="11.25"/>
    <row r="76" ht="11.25"/>
    <row r="77" ht="11.25"/>
    <row r="78" ht="11.25"/>
    <row r="79" ht="11.25"/>
    <row r="80" ht="11.25"/>
    <row r="81" ht="11.25"/>
    <row r="82" ht="11.25"/>
  </sheetData>
  <mergeCells count="3">
    <mergeCell ref="B4:C4"/>
    <mergeCell ref="B27:F31"/>
    <mergeCell ref="B14:D14"/>
  </mergeCells>
  <dataValidations count="2">
    <dataValidation type="list" allowBlank="1" showInputMessage="1" showErrorMessage="1" sqref="C17:C19">
      <formula1>industrytype</formula1>
    </dataValidation>
    <dataValidation type="list" allowBlank="1" showInputMessage="1" showErrorMessage="1" sqref="C7:C9">
      <formula1>spacetype</formula1>
    </dataValidation>
  </dataValidations>
  <hyperlinks>
    <hyperlink ref="B2" location="SCREENING!A1" display="Return to Screening sheet"/>
    <hyperlink ref="B33" location="SCREENING!A1" display="Return to Screening sheet"/>
  </hyperlinks>
  <printOptions/>
  <pageMargins left="0.75" right="0.75" top="1" bottom="1" header="0.5" footer="0.5"/>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B1:T24"/>
  <sheetViews>
    <sheetView zoomScaleSheetLayoutView="100" workbookViewId="0" topLeftCell="A1">
      <selection activeCell="A1" sqref="A1"/>
    </sheetView>
  </sheetViews>
  <sheetFormatPr defaultColWidth="9.140625" defaultRowHeight="12.75" zeroHeight="1"/>
  <cols>
    <col min="1" max="1" width="3.7109375" style="29" customWidth="1"/>
    <col min="2" max="2" width="2.7109375" style="21" customWidth="1"/>
    <col min="3" max="3" width="15.8515625" style="29" customWidth="1"/>
    <col min="4" max="4" width="51.421875" style="29" customWidth="1"/>
    <col min="5" max="5" width="10.57421875" style="29" bestFit="1" customWidth="1"/>
    <col min="6" max="6" width="10.140625" style="29" bestFit="1" customWidth="1"/>
    <col min="7" max="7" width="28.8515625" style="29" customWidth="1"/>
    <col min="8" max="8" width="49.28125" style="29" customWidth="1"/>
    <col min="9" max="9" width="9.140625" style="29" customWidth="1"/>
    <col min="10" max="16384" width="0" style="29" hidden="1" customWidth="1"/>
  </cols>
  <sheetData>
    <row r="1" spans="2:8" s="26" customFormat="1" ht="12.75">
      <c r="B1" s="27" t="s">
        <v>216</v>
      </c>
      <c r="C1" s="25"/>
      <c r="D1" s="25"/>
      <c r="E1" s="27"/>
      <c r="F1" s="27"/>
      <c r="G1" s="25"/>
      <c r="H1" s="27"/>
    </row>
    <row r="2" ht="11.25">
      <c r="B2" s="22"/>
    </row>
    <row r="3" spans="2:8" ht="11.25">
      <c r="B3" s="425" t="s">
        <v>375</v>
      </c>
      <c r="C3" s="425" t="s">
        <v>374</v>
      </c>
      <c r="D3" s="425" t="s">
        <v>372</v>
      </c>
      <c r="E3" s="30" t="s">
        <v>387</v>
      </c>
      <c r="F3" s="30" t="s">
        <v>390</v>
      </c>
      <c r="G3" s="425" t="s">
        <v>215</v>
      </c>
      <c r="H3" s="30" t="s">
        <v>373</v>
      </c>
    </row>
    <row r="4" spans="2:8" ht="11.25">
      <c r="B4" s="403">
        <v>1</v>
      </c>
      <c r="C4" s="553" t="s">
        <v>376</v>
      </c>
      <c r="D4" s="553" t="s">
        <v>157</v>
      </c>
      <c r="E4" s="548" t="s">
        <v>489</v>
      </c>
      <c r="F4" s="548" t="s">
        <v>388</v>
      </c>
      <c r="G4" s="406" t="s">
        <v>338</v>
      </c>
      <c r="H4" s="551" t="s">
        <v>754</v>
      </c>
    </row>
    <row r="5" spans="2:8" ht="11.25">
      <c r="B5" s="31"/>
      <c r="C5" s="537"/>
      <c r="D5" s="537"/>
      <c r="E5" s="550"/>
      <c r="F5" s="550"/>
      <c r="G5" s="32" t="s">
        <v>755</v>
      </c>
      <c r="H5" s="552"/>
    </row>
    <row r="6" spans="2:8" ht="11.25">
      <c r="B6" s="31"/>
      <c r="C6" s="419"/>
      <c r="D6" s="419"/>
      <c r="E6" s="401"/>
      <c r="F6" s="549"/>
      <c r="G6" s="32"/>
      <c r="H6" s="420"/>
    </row>
    <row r="7" spans="2:8" ht="22.5">
      <c r="B7" s="413">
        <v>2</v>
      </c>
      <c r="C7" s="414"/>
      <c r="D7" s="414" t="s">
        <v>380</v>
      </c>
      <c r="E7" s="415" t="s">
        <v>490</v>
      </c>
      <c r="F7" s="415" t="s">
        <v>388</v>
      </c>
      <c r="G7" s="416" t="s">
        <v>545</v>
      </c>
      <c r="H7" s="417" t="s">
        <v>757</v>
      </c>
    </row>
    <row r="8" spans="2:8" ht="11.25">
      <c r="B8" s="33">
        <v>3</v>
      </c>
      <c r="C8" s="547" t="s">
        <v>377</v>
      </c>
      <c r="D8" s="547" t="s">
        <v>389</v>
      </c>
      <c r="E8" s="540" t="s">
        <v>489</v>
      </c>
      <c r="F8" s="535" t="s">
        <v>388</v>
      </c>
      <c r="G8" s="41" t="s">
        <v>730</v>
      </c>
      <c r="H8" s="532" t="s">
        <v>115</v>
      </c>
    </row>
    <row r="9" spans="2:20" ht="11.25">
      <c r="B9" s="33"/>
      <c r="C9" s="547"/>
      <c r="D9" s="547"/>
      <c r="E9" s="540"/>
      <c r="F9" s="540"/>
      <c r="G9" s="35" t="s">
        <v>392</v>
      </c>
      <c r="H9" s="532"/>
      <c r="T9" s="36"/>
    </row>
    <row r="10" spans="2:20" ht="11.25">
      <c r="B10" s="33"/>
      <c r="C10" s="421"/>
      <c r="D10" s="421"/>
      <c r="E10" s="402"/>
      <c r="F10" s="536"/>
      <c r="G10" s="35"/>
      <c r="H10" s="422"/>
      <c r="T10" s="36"/>
    </row>
    <row r="11" spans="2:8" ht="11.25">
      <c r="B11" s="443">
        <v>4</v>
      </c>
      <c r="C11" s="530"/>
      <c r="D11" s="538" t="s">
        <v>381</v>
      </c>
      <c r="E11" s="535" t="s">
        <v>490</v>
      </c>
      <c r="F11" s="535" t="s">
        <v>388</v>
      </c>
      <c r="G11" s="444" t="s">
        <v>726</v>
      </c>
      <c r="H11" s="533" t="s">
        <v>530</v>
      </c>
    </row>
    <row r="12" spans="2:8" ht="11.25">
      <c r="B12" s="407"/>
      <c r="C12" s="531"/>
      <c r="D12" s="539"/>
      <c r="E12" s="536"/>
      <c r="F12" s="536"/>
      <c r="G12" s="418" t="s">
        <v>727</v>
      </c>
      <c r="H12" s="534"/>
    </row>
    <row r="13" spans="2:8" ht="22.5" customHeight="1">
      <c r="B13" s="403">
        <v>5</v>
      </c>
      <c r="C13" s="404" t="s">
        <v>378</v>
      </c>
      <c r="D13" s="404" t="s">
        <v>728</v>
      </c>
      <c r="E13" s="405" t="s">
        <v>489</v>
      </c>
      <c r="F13" s="548" t="s">
        <v>388</v>
      </c>
      <c r="G13" s="406" t="s">
        <v>396</v>
      </c>
      <c r="H13" s="423" t="s">
        <v>398</v>
      </c>
    </row>
    <row r="14" spans="2:8" ht="11.25">
      <c r="B14" s="31"/>
      <c r="C14" s="37"/>
      <c r="D14" s="37"/>
      <c r="E14" s="401"/>
      <c r="F14" s="549"/>
      <c r="G14" s="32"/>
      <c r="H14" s="424"/>
    </row>
    <row r="15" spans="2:8" ht="45">
      <c r="B15" s="413">
        <v>6</v>
      </c>
      <c r="C15" s="414"/>
      <c r="D15" s="414" t="s">
        <v>158</v>
      </c>
      <c r="E15" s="415" t="s">
        <v>489</v>
      </c>
      <c r="F15" s="415" t="s">
        <v>388</v>
      </c>
      <c r="G15" s="416" t="s">
        <v>393</v>
      </c>
      <c r="H15" s="417" t="s">
        <v>756</v>
      </c>
    </row>
    <row r="16" spans="2:8" ht="22.5">
      <c r="B16" s="33">
        <v>7</v>
      </c>
      <c r="C16" s="399" t="s">
        <v>732</v>
      </c>
      <c r="D16" s="399" t="s">
        <v>736</v>
      </c>
      <c r="E16" s="402" t="s">
        <v>490</v>
      </c>
      <c r="F16" s="402" t="s">
        <v>388</v>
      </c>
      <c r="G16" s="35" t="s">
        <v>733</v>
      </c>
      <c r="H16" s="34" t="s">
        <v>532</v>
      </c>
    </row>
    <row r="17" spans="2:8" ht="22.5">
      <c r="B17" s="403">
        <v>8</v>
      </c>
      <c r="C17" s="404" t="s">
        <v>379</v>
      </c>
      <c r="D17" s="404" t="s">
        <v>383</v>
      </c>
      <c r="E17" s="405" t="s">
        <v>489</v>
      </c>
      <c r="F17" s="548" t="s">
        <v>388</v>
      </c>
      <c r="G17" s="406" t="s">
        <v>397</v>
      </c>
      <c r="H17" s="410" t="s">
        <v>852</v>
      </c>
    </row>
    <row r="18" spans="2:8" ht="11.25">
      <c r="B18" s="31"/>
      <c r="C18" s="37"/>
      <c r="D18" s="37"/>
      <c r="E18" s="401"/>
      <c r="F18" s="550"/>
      <c r="G18" s="32"/>
      <c r="H18" s="38"/>
    </row>
    <row r="19" spans="2:8" ht="22.5">
      <c r="B19" s="39">
        <v>9</v>
      </c>
      <c r="C19" s="427"/>
      <c r="D19" s="427" t="s">
        <v>384</v>
      </c>
      <c r="E19" s="412" t="s">
        <v>490</v>
      </c>
      <c r="F19" s="412" t="s">
        <v>388</v>
      </c>
      <c r="G19" s="409" t="s">
        <v>715</v>
      </c>
      <c r="H19" s="40"/>
    </row>
    <row r="20" spans="2:8" ht="56.25">
      <c r="B20" s="33">
        <v>10</v>
      </c>
      <c r="C20" s="399" t="s">
        <v>581</v>
      </c>
      <c r="D20" s="399" t="s">
        <v>571</v>
      </c>
      <c r="E20" s="402" t="s">
        <v>490</v>
      </c>
      <c r="F20" s="402" t="s">
        <v>388</v>
      </c>
      <c r="G20" s="35" t="s">
        <v>341</v>
      </c>
      <c r="H20" s="34" t="s">
        <v>758</v>
      </c>
    </row>
    <row r="21" spans="2:9" ht="33.75">
      <c r="B21" s="413">
        <v>11</v>
      </c>
      <c r="C21" s="414" t="s">
        <v>635</v>
      </c>
      <c r="D21" s="414" t="s">
        <v>385</v>
      </c>
      <c r="E21" s="415" t="s">
        <v>490</v>
      </c>
      <c r="F21" s="415" t="s">
        <v>388</v>
      </c>
      <c r="G21" s="416" t="s">
        <v>394</v>
      </c>
      <c r="H21" s="417" t="s">
        <v>759</v>
      </c>
      <c r="I21" s="20"/>
    </row>
    <row r="22" spans="2:8" ht="22.5">
      <c r="B22" s="33">
        <v>12</v>
      </c>
      <c r="C22" s="399" t="s">
        <v>219</v>
      </c>
      <c r="D22" s="399" t="s">
        <v>544</v>
      </c>
      <c r="E22" s="402" t="s">
        <v>490</v>
      </c>
      <c r="F22" s="402" t="s">
        <v>388</v>
      </c>
      <c r="G22" s="35" t="s">
        <v>340</v>
      </c>
      <c r="H22" s="34" t="s">
        <v>531</v>
      </c>
    </row>
    <row r="23" spans="2:8" ht="33.75">
      <c r="B23" s="413">
        <v>13</v>
      </c>
      <c r="C23" s="414" t="s">
        <v>270</v>
      </c>
      <c r="D23" s="414" t="s">
        <v>386</v>
      </c>
      <c r="E23" s="415" t="s">
        <v>490</v>
      </c>
      <c r="F23" s="415" t="s">
        <v>388</v>
      </c>
      <c r="G23" s="416" t="s">
        <v>271</v>
      </c>
      <c r="H23" s="417" t="s">
        <v>272</v>
      </c>
    </row>
    <row r="24" spans="2:8" ht="33.75">
      <c r="B24" s="407">
        <v>14</v>
      </c>
      <c r="C24" s="426" t="s">
        <v>395</v>
      </c>
      <c r="D24" s="426" t="s">
        <v>868</v>
      </c>
      <c r="E24" s="411" t="s">
        <v>490</v>
      </c>
      <c r="F24" s="411" t="s">
        <v>388</v>
      </c>
      <c r="G24" s="418" t="s">
        <v>8</v>
      </c>
      <c r="H24" s="408" t="s">
        <v>508</v>
      </c>
    </row>
    <row r="25" ht="11.25"/>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sheetData>
  <mergeCells count="17">
    <mergeCell ref="F11:F12"/>
    <mergeCell ref="D4:D5"/>
    <mergeCell ref="F8:F10"/>
    <mergeCell ref="H8:H9"/>
    <mergeCell ref="F4:F6"/>
    <mergeCell ref="D8:D9"/>
    <mergeCell ref="H11:H12"/>
    <mergeCell ref="C8:C9"/>
    <mergeCell ref="F13:F14"/>
    <mergeCell ref="F17:F18"/>
    <mergeCell ref="H4:H5"/>
    <mergeCell ref="C4:C5"/>
    <mergeCell ref="D11:D12"/>
    <mergeCell ref="E4:E5"/>
    <mergeCell ref="E8:E9"/>
    <mergeCell ref="E11:E12"/>
    <mergeCell ref="C11:C12"/>
  </mergeCells>
  <conditionalFormatting sqref="E4:E24">
    <cfRule type="cellIs" priority="1" dxfId="0" operator="equal" stopIfTrue="1">
      <formula>"Yes"</formula>
    </cfRule>
    <cfRule type="cellIs" priority="2" dxfId="1" operator="equal" stopIfTrue="1">
      <formula>"No"</formula>
    </cfRule>
  </conditionalFormatting>
  <conditionalFormatting sqref="F4 F7:F8 F11:F13 F15:F17 F19:F24">
    <cfRule type="cellIs" priority="3" dxfId="0" operator="equal" stopIfTrue="1">
      <formula>"Yes"</formula>
    </cfRule>
    <cfRule type="cellIs" priority="4" dxfId="2" operator="equal" stopIfTrue="1">
      <formula>"No"</formula>
    </cfRule>
    <cfRule type="cellIs" priority="5" dxfId="3" operator="equal" stopIfTrue="1">
      <formula>"Cannot quantify"</formula>
    </cfRule>
  </conditionalFormatting>
  <dataValidations count="1">
    <dataValidation type="list" allowBlank="1" showInputMessage="1" showErrorMessage="1" sqref="F7:F8 F4 F11 F13 F15:F17 F19:F24">
      <formula1>SCREENING</formula1>
    </dataValidation>
  </dataValidations>
  <hyperlinks>
    <hyperlink ref="G4" location="'PD - INFRASTRUCTURE - DIRECT'!A1" display="PD - INFRASTRUCTURE - DIRECT"/>
    <hyperlink ref="G13" location="'PD - TRAVEL &amp; ACCOM - DIRECT'!A1" display="PD - TRAVEL &amp; ACCOMM - DIRECT"/>
    <hyperlink ref="G8" location="'PD-EMPLOYEE ENERGY USE - DIRECT'!A1" display="PD-EMPLOYEE ENERGY USE - DIRECT"/>
    <hyperlink ref="G22" location="'LT - TOURISM'!A1" display="LT - TOURISM"/>
    <hyperlink ref="G11" location="'LT - EMPLOYEE ENERGY USE'!A1" display="LT - EMPLOYEE ENERGY USE"/>
    <hyperlink ref="G20" location="'LT - TURNOVER'!A1" display="LT - TURNOVER"/>
    <hyperlink ref="G5" location="'PD - INFRASTRUCTURE - INDIRECT'!A1" display="PD - INFRASTRUCTURE - INDIRECT"/>
    <hyperlink ref="G17" location="'PD - EMBODIED - INDIRECT'!A1" display="PD - EMBODIED - DIRECT"/>
    <hyperlink ref="G24" location="'LT - WASTE'!A1" display="LT - WASTE"/>
    <hyperlink ref="G12" location="'LT - EMPLOYEE COMMUTING'!A1" display="LT - EMPLOYEE COMMUTING"/>
    <hyperlink ref="G7" location="'LT - INFRASTRUCTURE'!A1" display="LT - INFRASTRUCTURE"/>
    <hyperlink ref="G21" location="'LT - BUILDING ENERGY USE'!A1" display="LT - BUILDING ENERGY USE"/>
    <hyperlink ref="G23" location="'LT - FUEL CONSUMPTION'!A1" display="LT - FUEL CONSUMPTION"/>
    <hyperlink ref="G19" location="'LT - EMBODIED EMISSIONS'!A1" display="LT - EMBODIED EMISSIONS"/>
    <hyperlink ref="G9" location="'PD - COMMUTING - INDIRECT'!A1" display="PD - COMMUTING - INDIRECT"/>
    <hyperlink ref="G15" location="'PD - TRAVEL &amp; ACCOM - INDIRECT'!A1" display="PD - TRAVEL &amp; ACCOM - INDIRECT"/>
    <hyperlink ref="G16" location="'LT - CHEMICAL REACTIONS'!A1" display="LT - CHEMICAL REACTIONS"/>
  </hyperlinks>
  <printOptions/>
  <pageMargins left="0.75" right="0.75" top="1" bottom="1" header="0.5" footer="0.5"/>
  <pageSetup fitToHeight="1"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26"/>
    <pageSetUpPr fitToPage="1"/>
  </sheetPr>
  <dimension ref="B1:X28"/>
  <sheetViews>
    <sheetView workbookViewId="0" topLeftCell="A1">
      <selection activeCell="A1" sqref="A1"/>
    </sheetView>
  </sheetViews>
  <sheetFormatPr defaultColWidth="9.140625" defaultRowHeight="12.75" zeroHeight="1"/>
  <cols>
    <col min="1" max="1" width="3.7109375" style="42" customWidth="1"/>
    <col min="2" max="2" width="46.421875" style="42" customWidth="1"/>
    <col min="3" max="24" width="7.7109375" style="42" customWidth="1"/>
    <col min="25" max="25" width="3.57421875" style="42" customWidth="1"/>
    <col min="26" max="16384" width="0" style="42" hidden="1" customWidth="1"/>
  </cols>
  <sheetData>
    <row r="1" s="3" customFormat="1" ht="12.75">
      <c r="B1" s="1" t="s">
        <v>337</v>
      </c>
    </row>
    <row r="2" spans="2:24" ht="11.25">
      <c r="B2" s="132" t="s">
        <v>345</v>
      </c>
      <c r="X2" s="5"/>
    </row>
    <row r="3" spans="2:24" ht="11.25">
      <c r="B3" s="132"/>
      <c r="X3" s="59"/>
    </row>
    <row r="4" spans="2:24" ht="22.5">
      <c r="B4" s="267" t="s">
        <v>822</v>
      </c>
      <c r="C4" s="229">
        <v>2010</v>
      </c>
      <c r="D4" s="229">
        <v>2011</v>
      </c>
      <c r="E4" s="229">
        <v>2012</v>
      </c>
      <c r="F4" s="229">
        <v>2013</v>
      </c>
      <c r="G4" s="229">
        <v>2014</v>
      </c>
      <c r="H4" s="229">
        <v>2015</v>
      </c>
      <c r="I4" s="229">
        <v>2016</v>
      </c>
      <c r="J4" s="229">
        <v>2017</v>
      </c>
      <c r="K4" s="229">
        <v>2018</v>
      </c>
      <c r="L4" s="229">
        <v>2019</v>
      </c>
      <c r="M4" s="229">
        <v>2020</v>
      </c>
      <c r="N4" s="229">
        <v>2021</v>
      </c>
      <c r="O4" s="229">
        <v>2022</v>
      </c>
      <c r="P4" s="229">
        <v>2023</v>
      </c>
      <c r="Q4" s="229">
        <v>2024</v>
      </c>
      <c r="R4" s="229">
        <v>2025</v>
      </c>
      <c r="S4" s="229">
        <v>2026</v>
      </c>
      <c r="T4" s="229">
        <v>2027</v>
      </c>
      <c r="U4" s="229">
        <v>2028</v>
      </c>
      <c r="V4" s="229">
        <v>2029</v>
      </c>
      <c r="W4" s="229">
        <v>2030</v>
      </c>
      <c r="X4" s="230" t="s">
        <v>555</v>
      </c>
    </row>
    <row r="5" spans="2:24" ht="11.25">
      <c r="B5" s="42" t="s">
        <v>440</v>
      </c>
      <c r="C5" s="45"/>
      <c r="D5" s="45"/>
      <c r="E5" s="45"/>
      <c r="F5" s="45"/>
      <c r="G5" s="45"/>
      <c r="H5" s="45"/>
      <c r="I5" s="45"/>
      <c r="J5" s="45"/>
      <c r="K5" s="45"/>
      <c r="L5" s="45"/>
      <c r="M5" s="45"/>
      <c r="N5" s="45"/>
      <c r="O5" s="45"/>
      <c r="P5" s="45"/>
      <c r="Q5" s="45"/>
      <c r="R5" s="45"/>
      <c r="S5" s="45"/>
      <c r="T5" s="45"/>
      <c r="U5" s="45"/>
      <c r="V5" s="45"/>
      <c r="W5" s="45"/>
      <c r="X5" s="46">
        <f>SUM(C5:W5)</f>
        <v>0</v>
      </c>
    </row>
    <row r="6" spans="2:24" ht="11.25">
      <c r="B6" s="42" t="s">
        <v>441</v>
      </c>
      <c r="C6" s="45"/>
      <c r="D6" s="45"/>
      <c r="E6" s="45"/>
      <c r="F6" s="45"/>
      <c r="G6" s="45"/>
      <c r="H6" s="45"/>
      <c r="I6" s="45"/>
      <c r="J6" s="45"/>
      <c r="K6" s="45"/>
      <c r="L6" s="45"/>
      <c r="M6" s="45"/>
      <c r="N6" s="45"/>
      <c r="O6" s="45"/>
      <c r="P6" s="45"/>
      <c r="Q6" s="45"/>
      <c r="R6" s="45"/>
      <c r="S6" s="45"/>
      <c r="T6" s="45"/>
      <c r="U6" s="45"/>
      <c r="V6" s="45"/>
      <c r="W6" s="45"/>
      <c r="X6" s="46">
        <f>SUM(C6:W6)</f>
        <v>0</v>
      </c>
    </row>
    <row r="7" spans="2:24" ht="11.25">
      <c r="B7" s="42" t="s">
        <v>442</v>
      </c>
      <c r="C7" s="45"/>
      <c r="D7" s="45"/>
      <c r="E7" s="45"/>
      <c r="F7" s="45"/>
      <c r="G7" s="45"/>
      <c r="H7" s="45"/>
      <c r="I7" s="45"/>
      <c r="J7" s="45"/>
      <c r="K7" s="45"/>
      <c r="L7" s="45"/>
      <c r="M7" s="45"/>
      <c r="N7" s="45"/>
      <c r="O7" s="45"/>
      <c r="P7" s="45"/>
      <c r="Q7" s="45"/>
      <c r="R7" s="45"/>
      <c r="S7" s="45"/>
      <c r="T7" s="45"/>
      <c r="U7" s="45"/>
      <c r="V7" s="45"/>
      <c r="W7" s="45"/>
      <c r="X7" s="46">
        <f>SUM(C7:W7)</f>
        <v>0</v>
      </c>
    </row>
    <row r="8" spans="2:23" s="5" customFormat="1" ht="11.25">
      <c r="B8" s="250"/>
      <c r="C8" s="53"/>
      <c r="D8" s="53"/>
      <c r="E8" s="53"/>
      <c r="F8" s="53"/>
      <c r="G8" s="53"/>
      <c r="H8" s="53"/>
      <c r="I8" s="53"/>
      <c r="J8" s="53"/>
      <c r="K8" s="53"/>
      <c r="L8" s="53"/>
      <c r="M8" s="53"/>
      <c r="N8" s="53"/>
      <c r="O8" s="53"/>
      <c r="P8" s="53"/>
      <c r="Q8" s="53"/>
      <c r="R8" s="53"/>
      <c r="S8" s="53"/>
      <c r="T8" s="53"/>
      <c r="U8" s="53"/>
      <c r="V8" s="53"/>
      <c r="W8" s="53"/>
    </row>
    <row r="9" spans="2:24" s="5" customFormat="1" ht="22.5">
      <c r="B9" s="267" t="s">
        <v>823</v>
      </c>
      <c r="C9" s="161" t="s">
        <v>854</v>
      </c>
      <c r="D9" s="54"/>
      <c r="E9" s="54"/>
      <c r="F9" s="54"/>
      <c r="G9" s="54"/>
      <c r="H9" s="54"/>
      <c r="I9" s="54"/>
      <c r="J9" s="54"/>
      <c r="K9" s="54"/>
      <c r="L9" s="54"/>
      <c r="M9" s="54"/>
      <c r="N9" s="54"/>
      <c r="O9" s="54"/>
      <c r="P9" s="54"/>
      <c r="Q9" s="54"/>
      <c r="R9" s="54"/>
      <c r="S9" s="54"/>
      <c r="T9" s="54"/>
      <c r="U9" s="54"/>
      <c r="V9" s="54"/>
      <c r="W9" s="54"/>
      <c r="X9" s="59"/>
    </row>
    <row r="10" spans="2:24" ht="11.25">
      <c r="B10" s="48" t="s">
        <v>443</v>
      </c>
      <c r="C10" s="45"/>
      <c r="D10" s="47"/>
      <c r="E10" s="47"/>
      <c r="F10" s="47"/>
      <c r="G10" s="47"/>
      <c r="H10" s="47"/>
      <c r="I10" s="47"/>
      <c r="J10" s="47"/>
      <c r="K10" s="47"/>
      <c r="L10" s="47"/>
      <c r="M10" s="47"/>
      <c r="N10" s="47"/>
      <c r="O10" s="47"/>
      <c r="P10" s="47"/>
      <c r="Q10" s="47"/>
      <c r="R10" s="47"/>
      <c r="S10" s="47"/>
      <c r="T10" s="47"/>
      <c r="U10" s="47"/>
      <c r="V10" s="47"/>
      <c r="W10" s="47"/>
      <c r="X10" s="51">
        <f>SUM(C10:W10)</f>
        <v>0</v>
      </c>
    </row>
    <row r="11" ht="11.25"/>
    <row r="12" spans="2:24" ht="11.25">
      <c r="B12" s="263" t="s">
        <v>201</v>
      </c>
      <c r="X12" s="59"/>
    </row>
    <row r="13" spans="3:24" ht="11.25">
      <c r="C13" s="229">
        <v>2010</v>
      </c>
      <c r="D13" s="229">
        <v>2011</v>
      </c>
      <c r="E13" s="229">
        <v>2012</v>
      </c>
      <c r="F13" s="229">
        <v>2013</v>
      </c>
      <c r="G13" s="229">
        <v>2014</v>
      </c>
      <c r="H13" s="229">
        <v>2015</v>
      </c>
      <c r="I13" s="229">
        <v>2016</v>
      </c>
      <c r="J13" s="229">
        <v>2017</v>
      </c>
      <c r="K13" s="229">
        <v>2018</v>
      </c>
      <c r="L13" s="229">
        <v>2019</v>
      </c>
      <c r="M13" s="229">
        <v>2020</v>
      </c>
      <c r="N13" s="229">
        <v>2021</v>
      </c>
      <c r="O13" s="229">
        <v>2022</v>
      </c>
      <c r="P13" s="229">
        <v>2023</v>
      </c>
      <c r="Q13" s="229">
        <v>2024</v>
      </c>
      <c r="R13" s="229">
        <v>2025</v>
      </c>
      <c r="S13" s="229">
        <v>2026</v>
      </c>
      <c r="T13" s="229">
        <v>2027</v>
      </c>
      <c r="U13" s="229">
        <v>2028</v>
      </c>
      <c r="V13" s="229">
        <v>2029</v>
      </c>
      <c r="W13" s="229">
        <v>2030</v>
      </c>
      <c r="X13" s="230" t="s">
        <v>568</v>
      </c>
    </row>
    <row r="14" spans="2:24" ht="11.25">
      <c r="B14" s="42" t="s">
        <v>190</v>
      </c>
      <c r="C14" s="264">
        <f>C5*'EMISSIONS FACTORS'!$E$27</f>
        <v>0</v>
      </c>
      <c r="D14" s="264">
        <f>D5*'EMISSIONS FACTORS'!$E$27</f>
        <v>0</v>
      </c>
      <c r="E14" s="264">
        <f>E5*'EMISSIONS FACTORS'!$E$27</f>
        <v>0</v>
      </c>
      <c r="F14" s="264">
        <f>F5*'EMISSIONS FACTORS'!$E$27</f>
        <v>0</v>
      </c>
      <c r="G14" s="264">
        <f>G5*'EMISSIONS FACTORS'!$E$27</f>
        <v>0</v>
      </c>
      <c r="H14" s="264">
        <f>H5*'EMISSIONS FACTORS'!$E$27</f>
        <v>0</v>
      </c>
      <c r="I14" s="264">
        <f>I5*'EMISSIONS FACTORS'!$E$27</f>
        <v>0</v>
      </c>
      <c r="J14" s="264">
        <f>J5*'EMISSIONS FACTORS'!$E$27</f>
        <v>0</v>
      </c>
      <c r="K14" s="264">
        <f>K5*'EMISSIONS FACTORS'!$E$27</f>
        <v>0</v>
      </c>
      <c r="L14" s="264">
        <f>L5*'EMISSIONS FACTORS'!$E$27</f>
        <v>0</v>
      </c>
      <c r="M14" s="264">
        <f>M5*'EMISSIONS FACTORS'!$E$27</f>
        <v>0</v>
      </c>
      <c r="N14" s="264">
        <f>N5*'EMISSIONS FACTORS'!$E$27</f>
        <v>0</v>
      </c>
      <c r="O14" s="264">
        <f>O5*'EMISSIONS FACTORS'!$E$27</f>
        <v>0</v>
      </c>
      <c r="P14" s="264">
        <f>P5*'EMISSIONS FACTORS'!$E$27</f>
        <v>0</v>
      </c>
      <c r="Q14" s="264">
        <f>Q5*'EMISSIONS FACTORS'!$E$27</f>
        <v>0</v>
      </c>
      <c r="R14" s="264">
        <f>R5*'EMISSIONS FACTORS'!$E$27</f>
        <v>0</v>
      </c>
      <c r="S14" s="264">
        <f>S5*'EMISSIONS FACTORS'!$E$27</f>
        <v>0</v>
      </c>
      <c r="T14" s="264">
        <f>T5*'EMISSIONS FACTORS'!$E$27</f>
        <v>0</v>
      </c>
      <c r="U14" s="264">
        <f>U5*'EMISSIONS FACTORS'!$E$27</f>
        <v>0</v>
      </c>
      <c r="V14" s="264">
        <f>V5*'EMISSIONS FACTORS'!$E$27</f>
        <v>0</v>
      </c>
      <c r="W14" s="264">
        <f>W5*'EMISSIONS FACTORS'!$E$27</f>
        <v>0</v>
      </c>
      <c r="X14" s="264">
        <f>SUM(C14:W14)</f>
        <v>0</v>
      </c>
    </row>
    <row r="15" spans="2:24" ht="11.25">
      <c r="B15" s="42" t="s">
        <v>191</v>
      </c>
      <c r="C15" s="264">
        <f>C6*'EMISSIONS FACTORS'!$E$28</f>
        <v>0</v>
      </c>
      <c r="D15" s="264">
        <f>D6*'EMISSIONS FACTORS'!$E$28</f>
        <v>0</v>
      </c>
      <c r="E15" s="264">
        <f>E6*'EMISSIONS FACTORS'!$E$28</f>
        <v>0</v>
      </c>
      <c r="F15" s="264">
        <f>F6*'EMISSIONS FACTORS'!$E$28</f>
        <v>0</v>
      </c>
      <c r="G15" s="264">
        <f>G6*'EMISSIONS FACTORS'!$E$28</f>
        <v>0</v>
      </c>
      <c r="H15" s="264">
        <f>H6*'EMISSIONS FACTORS'!$E$28</f>
        <v>0</v>
      </c>
      <c r="I15" s="264">
        <f>I6*'EMISSIONS FACTORS'!$E$28</f>
        <v>0</v>
      </c>
      <c r="J15" s="264">
        <f>J6*'EMISSIONS FACTORS'!$E$28</f>
        <v>0</v>
      </c>
      <c r="K15" s="264">
        <f>K6*'EMISSIONS FACTORS'!$E$28</f>
        <v>0</v>
      </c>
      <c r="L15" s="264">
        <f>L6*'EMISSIONS FACTORS'!$E$28</f>
        <v>0</v>
      </c>
      <c r="M15" s="264">
        <f>M6*'EMISSIONS FACTORS'!$E$28</f>
        <v>0</v>
      </c>
      <c r="N15" s="264">
        <f>N6*'EMISSIONS FACTORS'!$E$28</f>
        <v>0</v>
      </c>
      <c r="O15" s="264">
        <f>O6*'EMISSIONS FACTORS'!$E$28</f>
        <v>0</v>
      </c>
      <c r="P15" s="264">
        <f>P6*'EMISSIONS FACTORS'!$E$28</f>
        <v>0</v>
      </c>
      <c r="Q15" s="264">
        <f>Q6*'EMISSIONS FACTORS'!$E$28</f>
        <v>0</v>
      </c>
      <c r="R15" s="264">
        <f>R6*'EMISSIONS FACTORS'!$E$28</f>
        <v>0</v>
      </c>
      <c r="S15" s="264">
        <f>S6*'EMISSIONS FACTORS'!$E$28</f>
        <v>0</v>
      </c>
      <c r="T15" s="264">
        <f>T6*'EMISSIONS FACTORS'!$E$28</f>
        <v>0</v>
      </c>
      <c r="U15" s="264">
        <f>U6*'EMISSIONS FACTORS'!$E$28</f>
        <v>0</v>
      </c>
      <c r="V15" s="264">
        <f>V6*'EMISSIONS FACTORS'!$E$28</f>
        <v>0</v>
      </c>
      <c r="W15" s="264">
        <f>W6*'EMISSIONS FACTORS'!$E$28</f>
        <v>0</v>
      </c>
      <c r="X15" s="264">
        <f>SUM(C15:W15)</f>
        <v>0</v>
      </c>
    </row>
    <row r="16" spans="2:24" ht="11.25">
      <c r="B16" s="42" t="s">
        <v>192</v>
      </c>
      <c r="C16" s="264">
        <f>C7*'EMISSIONS FACTORS'!$E$29</f>
        <v>0</v>
      </c>
      <c r="D16" s="264">
        <f>D7*'EMISSIONS FACTORS'!$E$29</f>
        <v>0</v>
      </c>
      <c r="E16" s="264">
        <f>E7*'EMISSIONS FACTORS'!$E$29</f>
        <v>0</v>
      </c>
      <c r="F16" s="264">
        <f>F7*'EMISSIONS FACTORS'!$E$29</f>
        <v>0</v>
      </c>
      <c r="G16" s="264">
        <f>G7*'EMISSIONS FACTORS'!$E$29</f>
        <v>0</v>
      </c>
      <c r="H16" s="264">
        <f>H7*'EMISSIONS FACTORS'!$E$29</f>
        <v>0</v>
      </c>
      <c r="I16" s="264">
        <f>I7*'EMISSIONS FACTORS'!$E$29</f>
        <v>0</v>
      </c>
      <c r="J16" s="264">
        <f>J7*'EMISSIONS FACTORS'!$E$29</f>
        <v>0</v>
      </c>
      <c r="K16" s="264">
        <f>K7*'EMISSIONS FACTORS'!$E$29</f>
        <v>0</v>
      </c>
      <c r="L16" s="264">
        <f>L7*'EMISSIONS FACTORS'!$E$29</f>
        <v>0</v>
      </c>
      <c r="M16" s="264">
        <f>M7*'EMISSIONS FACTORS'!$E$29</f>
        <v>0</v>
      </c>
      <c r="N16" s="264">
        <f>N7*'EMISSIONS FACTORS'!$E$29</f>
        <v>0</v>
      </c>
      <c r="O16" s="264">
        <f>O7*'EMISSIONS FACTORS'!$E$29</f>
        <v>0</v>
      </c>
      <c r="P16" s="264">
        <f>P7*'EMISSIONS FACTORS'!$E$29</f>
        <v>0</v>
      </c>
      <c r="Q16" s="264">
        <f>Q7*'EMISSIONS FACTORS'!$E$29</f>
        <v>0</v>
      </c>
      <c r="R16" s="264">
        <f>R7*'EMISSIONS FACTORS'!$E$29</f>
        <v>0</v>
      </c>
      <c r="S16" s="264">
        <f>S7*'EMISSIONS FACTORS'!$E$29</f>
        <v>0</v>
      </c>
      <c r="T16" s="264">
        <f>T7*'EMISSIONS FACTORS'!$E$29</f>
        <v>0</v>
      </c>
      <c r="U16" s="264">
        <f>U7*'EMISSIONS FACTORS'!$E$29</f>
        <v>0</v>
      </c>
      <c r="V16" s="264">
        <f>V7*'EMISSIONS FACTORS'!$E$29</f>
        <v>0</v>
      </c>
      <c r="W16" s="264">
        <f>W7*'EMISSIONS FACTORS'!$E$29</f>
        <v>0</v>
      </c>
      <c r="X16" s="264">
        <f>SUM(C16:W16)</f>
        <v>0</v>
      </c>
    </row>
    <row r="17" spans="3:24" ht="11.25">
      <c r="C17" s="265"/>
      <c r="D17" s="265"/>
      <c r="E17" s="265"/>
      <c r="F17" s="265"/>
      <c r="G17" s="265"/>
      <c r="H17" s="265"/>
      <c r="I17" s="265"/>
      <c r="J17" s="265"/>
      <c r="K17" s="265"/>
      <c r="L17" s="265"/>
      <c r="M17" s="265"/>
      <c r="N17" s="265"/>
      <c r="O17" s="265"/>
      <c r="P17" s="265"/>
      <c r="Q17" s="265"/>
      <c r="R17" s="265"/>
      <c r="S17" s="265"/>
      <c r="T17" s="265"/>
      <c r="U17" s="265"/>
      <c r="V17" s="265"/>
      <c r="W17" s="265"/>
      <c r="X17" s="265"/>
    </row>
    <row r="18" spans="2:24" ht="11.25">
      <c r="B18" s="263" t="s">
        <v>198</v>
      </c>
      <c r="C18" s="266">
        <f>IF(C10&gt;0,C10*'EMISSIONS FACTORS'!$E$30,SUM(C14:C16))</f>
        <v>0</v>
      </c>
      <c r="D18" s="266">
        <f>IF(D10&gt;0,D10*'EMISSIONS FACTORS'!$E$30,SUM(D14:D16))</f>
        <v>0</v>
      </c>
      <c r="E18" s="266">
        <f>IF(E10&gt;0,E10*'EMISSIONS FACTORS'!$E$30,SUM(E14:E16))</f>
        <v>0</v>
      </c>
      <c r="F18" s="266">
        <f>IF(F10&gt;0,F10*'EMISSIONS FACTORS'!$E$30,SUM(F14:F16))</f>
        <v>0</v>
      </c>
      <c r="G18" s="266">
        <f>IF(G10&gt;0,G10*'EMISSIONS FACTORS'!$E$30,SUM(G14:G16))</f>
        <v>0</v>
      </c>
      <c r="H18" s="266">
        <f>IF(H10&gt;0,H10*'EMISSIONS FACTORS'!$E$30,SUM(H14:H16))</f>
        <v>0</v>
      </c>
      <c r="I18" s="266">
        <f>IF(I10&gt;0,I10*'EMISSIONS FACTORS'!$E$30,SUM(I14:I16))</f>
        <v>0</v>
      </c>
      <c r="J18" s="266">
        <f>IF(J10&gt;0,J10*'EMISSIONS FACTORS'!$E$30,SUM(J14:J16))</f>
        <v>0</v>
      </c>
      <c r="K18" s="266">
        <f>IF(K10&gt;0,K10*'EMISSIONS FACTORS'!$E$30,SUM(K14:K16))</f>
        <v>0</v>
      </c>
      <c r="L18" s="266">
        <f>IF(L10&gt;0,L10*'EMISSIONS FACTORS'!$E$30,SUM(L14:L16))</f>
        <v>0</v>
      </c>
      <c r="M18" s="266">
        <f>IF(M10&gt;0,M10*'EMISSIONS FACTORS'!$E$30,SUM(M14:M16))</f>
        <v>0</v>
      </c>
      <c r="N18" s="266">
        <f>IF(N10&gt;0,N10*'EMISSIONS FACTORS'!$E$30,SUM(N14:N16))</f>
        <v>0</v>
      </c>
      <c r="O18" s="266">
        <f>IF(O10&gt;0,O10*'EMISSIONS FACTORS'!$E$30,SUM(O14:O16))</f>
        <v>0</v>
      </c>
      <c r="P18" s="266">
        <f>IF(P10&gt;0,P10*'EMISSIONS FACTORS'!$E$30,SUM(P14:P16))</f>
        <v>0</v>
      </c>
      <c r="Q18" s="266">
        <f>IF(Q10&gt;0,Q10*'EMISSIONS FACTORS'!$E$30,SUM(Q14:Q16))</f>
        <v>0</v>
      </c>
      <c r="R18" s="266">
        <f>IF(R10&gt;0,R10*'EMISSIONS FACTORS'!$E$30,SUM(R14:R16))</f>
        <v>0</v>
      </c>
      <c r="S18" s="266">
        <f>IF(S10&gt;0,S10*'EMISSIONS FACTORS'!$E$30,SUM(S14:S16))</f>
        <v>0</v>
      </c>
      <c r="T18" s="266">
        <f>IF(T10&gt;0,T10*'EMISSIONS FACTORS'!$E$30,SUM(T14:T16))</f>
        <v>0</v>
      </c>
      <c r="U18" s="266">
        <f>IF(U10&gt;0,U10*'EMISSIONS FACTORS'!$E$30,SUM(U14:U16))</f>
        <v>0</v>
      </c>
      <c r="V18" s="266">
        <f>IF(V10&gt;0,V10*'EMISSIONS FACTORS'!$E$30,SUM(V14:V16))</f>
        <v>0</v>
      </c>
      <c r="W18" s="266">
        <f>IF(W10&gt;0,W10*'EMISSIONS FACTORS'!$E$30,SUM(W14:W16))</f>
        <v>0</v>
      </c>
      <c r="X18" s="266">
        <f>SUM(C18:W18)</f>
        <v>0</v>
      </c>
    </row>
    <row r="19" ht="11.25"/>
    <row r="20" spans="2:15" ht="11.25">
      <c r="B20" s="180" t="s">
        <v>79</v>
      </c>
      <c r="H20" s="5"/>
      <c r="I20" s="5"/>
      <c r="J20" s="5"/>
      <c r="K20" s="5"/>
      <c r="L20" s="5"/>
      <c r="M20" s="5"/>
      <c r="N20" s="5"/>
      <c r="O20" s="5"/>
    </row>
    <row r="21" spans="2:15" ht="11.25">
      <c r="B21" s="613"/>
      <c r="C21" s="5"/>
      <c r="D21" s="5"/>
      <c r="E21" s="5"/>
      <c r="F21" s="5"/>
      <c r="G21" s="5"/>
      <c r="H21" s="5"/>
      <c r="I21" s="5"/>
      <c r="J21" s="5"/>
      <c r="K21" s="5"/>
      <c r="L21" s="5"/>
      <c r="M21" s="5"/>
      <c r="N21" s="5"/>
      <c r="O21" s="5"/>
    </row>
    <row r="22" spans="2:15" ht="11.25">
      <c r="B22" s="614"/>
      <c r="C22" s="5"/>
      <c r="D22" s="5"/>
      <c r="E22" s="5"/>
      <c r="F22" s="5"/>
      <c r="G22" s="5"/>
      <c r="H22" s="5"/>
      <c r="I22" s="5"/>
      <c r="J22" s="5"/>
      <c r="K22" s="5"/>
      <c r="L22" s="5"/>
      <c r="M22" s="5"/>
      <c r="N22" s="5"/>
      <c r="O22" s="5"/>
    </row>
    <row r="23" spans="2:15" ht="11.25">
      <c r="B23" s="614"/>
      <c r="C23" s="5"/>
      <c r="D23" s="5"/>
      <c r="E23" s="5"/>
      <c r="F23" s="5"/>
      <c r="G23" s="5"/>
      <c r="H23" s="5"/>
      <c r="I23" s="5"/>
      <c r="J23" s="5"/>
      <c r="K23" s="5"/>
      <c r="L23" s="5"/>
      <c r="M23" s="5"/>
      <c r="N23" s="5"/>
      <c r="O23" s="5"/>
    </row>
    <row r="24" spans="2:15" ht="11.25">
      <c r="B24" s="614"/>
      <c r="C24" s="5"/>
      <c r="D24" s="5"/>
      <c r="E24" s="5"/>
      <c r="F24" s="5"/>
      <c r="G24" s="5"/>
      <c r="H24" s="5"/>
      <c r="I24" s="5"/>
      <c r="J24" s="5"/>
      <c r="K24" s="5"/>
      <c r="L24" s="5"/>
      <c r="M24" s="5"/>
      <c r="N24" s="5"/>
      <c r="O24" s="5"/>
    </row>
    <row r="25" spans="2:15" ht="11.25">
      <c r="B25" s="614"/>
      <c r="C25" s="5"/>
      <c r="D25" s="5"/>
      <c r="E25" s="5"/>
      <c r="F25" s="5"/>
      <c r="G25" s="5"/>
      <c r="H25" s="5"/>
      <c r="I25" s="5"/>
      <c r="J25" s="5"/>
      <c r="K25" s="5"/>
      <c r="L25" s="5"/>
      <c r="M25" s="5"/>
      <c r="N25" s="5"/>
      <c r="O25" s="5"/>
    </row>
    <row r="26" spans="2:15" ht="11.25">
      <c r="B26" s="615"/>
      <c r="C26" s="5"/>
      <c r="D26" s="5"/>
      <c r="E26" s="5"/>
      <c r="F26" s="5"/>
      <c r="G26" s="5"/>
      <c r="H26" s="5"/>
      <c r="I26" s="5"/>
      <c r="J26" s="5"/>
      <c r="K26" s="5"/>
      <c r="L26" s="5"/>
      <c r="M26" s="5"/>
      <c r="N26" s="5"/>
      <c r="O26" s="5"/>
    </row>
    <row r="27" spans="3:15" ht="11.25">
      <c r="C27" s="5"/>
      <c r="D27" s="5"/>
      <c r="E27" s="5"/>
      <c r="F27" s="5"/>
      <c r="G27" s="5"/>
      <c r="H27" s="5"/>
      <c r="I27" s="5"/>
      <c r="J27" s="5"/>
      <c r="K27" s="5"/>
      <c r="L27" s="5"/>
      <c r="M27" s="5"/>
      <c r="N27" s="5"/>
      <c r="O27" s="5"/>
    </row>
    <row r="28" spans="2:15" ht="11.25">
      <c r="B28" s="132" t="s">
        <v>345</v>
      </c>
      <c r="H28" s="5"/>
      <c r="I28" s="5"/>
      <c r="J28" s="5"/>
      <c r="K28" s="5"/>
      <c r="L28" s="5"/>
      <c r="M28" s="5"/>
      <c r="N28" s="5"/>
      <c r="O28" s="5"/>
    </row>
    <row r="29" ht="11.25"/>
    <row r="30" ht="11.25"/>
    <row r="31" ht="11.25"/>
    <row r="32" ht="11.25"/>
  </sheetData>
  <mergeCells count="1">
    <mergeCell ref="B21:B26"/>
  </mergeCells>
  <hyperlinks>
    <hyperlink ref="B2" location="SCREENING!A1" display="Return to Screening sheet"/>
    <hyperlink ref="B28" location="SCREENING!A1" display="Return to Screening sheet"/>
  </hyperlinks>
  <printOptions/>
  <pageMargins left="0.75" right="0.75" top="1" bottom="1" header="0.5" footer="0.5"/>
  <pageSetup fitToHeight="1" fitToWidth="1" horizontalDpi="600" verticalDpi="600" orientation="landscape" paperSize="9" scale="60" r:id="rId1"/>
</worksheet>
</file>

<file path=xl/worksheets/sheet21.xml><?xml version="1.0" encoding="utf-8"?>
<worksheet xmlns="http://schemas.openxmlformats.org/spreadsheetml/2006/main" xmlns:r="http://schemas.openxmlformats.org/officeDocument/2006/relationships">
  <sheetPr>
    <tabColor indexed="26"/>
    <pageSetUpPr fitToPage="1"/>
  </sheetPr>
  <dimension ref="B1:AB47"/>
  <sheetViews>
    <sheetView showGridLines="0" workbookViewId="0" topLeftCell="A1">
      <selection activeCell="A1" sqref="A1"/>
    </sheetView>
  </sheetViews>
  <sheetFormatPr defaultColWidth="9.140625" defaultRowHeight="12.75" zeroHeight="1"/>
  <cols>
    <col min="1" max="1" width="3.7109375" style="42" customWidth="1"/>
    <col min="2" max="2" width="21.7109375" style="42" customWidth="1"/>
    <col min="3" max="3" width="14.28125" style="42" customWidth="1"/>
    <col min="4" max="4" width="8.57421875" style="42" customWidth="1"/>
    <col min="5" max="6" width="14.421875" style="42" customWidth="1"/>
    <col min="7" max="27" width="7.7109375" style="42" customWidth="1"/>
    <col min="28" max="28" width="11.140625" style="42" customWidth="1"/>
    <col min="29" max="29" width="9.140625" style="42" customWidth="1"/>
    <col min="30" max="16384" width="0" style="42" hidden="1" customWidth="1"/>
  </cols>
  <sheetData>
    <row r="1" spans="2:4" s="3" customFormat="1" ht="12.75">
      <c r="B1" s="4" t="s">
        <v>273</v>
      </c>
      <c r="C1" s="7"/>
      <c r="D1" s="7"/>
    </row>
    <row r="2" spans="2:4" ht="11.25">
      <c r="B2" s="132" t="s">
        <v>345</v>
      </c>
      <c r="C2" s="161"/>
      <c r="D2" s="161"/>
    </row>
    <row r="3" spans="2:4" ht="11.25">
      <c r="B3" s="132"/>
      <c r="C3" s="161"/>
      <c r="D3" s="161"/>
    </row>
    <row r="4" spans="2:9" ht="11.25">
      <c r="B4" s="636" t="s">
        <v>274</v>
      </c>
      <c r="C4" s="630"/>
      <c r="D4" s="631"/>
      <c r="E4" s="631"/>
      <c r="F4" s="631"/>
      <c r="G4" s="631"/>
      <c r="H4" s="631"/>
      <c r="I4" s="632"/>
    </row>
    <row r="5" spans="2:9" ht="11.25">
      <c r="B5" s="636"/>
      <c r="C5" s="633"/>
      <c r="D5" s="634"/>
      <c r="E5" s="634"/>
      <c r="F5" s="634"/>
      <c r="G5" s="634"/>
      <c r="H5" s="634"/>
      <c r="I5" s="635"/>
    </row>
    <row r="6" ht="11.25">
      <c r="C6" s="5"/>
    </row>
    <row r="7" spans="3:7" ht="11.25">
      <c r="C7" s="5"/>
      <c r="G7" s="43" t="s">
        <v>409</v>
      </c>
    </row>
    <row r="8" spans="2:28" s="15" customFormat="1" ht="22.5">
      <c r="B8" s="235" t="s">
        <v>401</v>
      </c>
      <c r="C8" s="236" t="s">
        <v>400</v>
      </c>
      <c r="D8" s="236" t="s">
        <v>171</v>
      </c>
      <c r="E8" s="236" t="s">
        <v>408</v>
      </c>
      <c r="G8" s="229">
        <v>2010</v>
      </c>
      <c r="H8" s="229">
        <v>2011</v>
      </c>
      <c r="I8" s="229">
        <v>2012</v>
      </c>
      <c r="J8" s="229">
        <v>2013</v>
      </c>
      <c r="K8" s="229">
        <v>2014</v>
      </c>
      <c r="L8" s="229">
        <v>2015</v>
      </c>
      <c r="M8" s="229">
        <v>2016</v>
      </c>
      <c r="N8" s="229">
        <v>2017</v>
      </c>
      <c r="O8" s="229">
        <v>2018</v>
      </c>
      <c r="P8" s="229">
        <v>2019</v>
      </c>
      <c r="Q8" s="229">
        <v>2020</v>
      </c>
      <c r="R8" s="229">
        <v>2021</v>
      </c>
      <c r="S8" s="229">
        <v>2022</v>
      </c>
      <c r="T8" s="229">
        <v>2023</v>
      </c>
      <c r="U8" s="229">
        <v>2024</v>
      </c>
      <c r="V8" s="229">
        <v>2025</v>
      </c>
      <c r="W8" s="229">
        <v>2026</v>
      </c>
      <c r="X8" s="229">
        <v>2027</v>
      </c>
      <c r="Y8" s="229">
        <v>2028</v>
      </c>
      <c r="Z8" s="229">
        <v>2029</v>
      </c>
      <c r="AA8" s="229">
        <v>2030</v>
      </c>
      <c r="AB8" s="230" t="s">
        <v>555</v>
      </c>
    </row>
    <row r="9" spans="2:28" s="15" customFormat="1" ht="11.25">
      <c r="B9" s="119" t="s">
        <v>399</v>
      </c>
      <c r="C9" s="251" t="s">
        <v>557</v>
      </c>
      <c r="D9" s="482">
        <f>VLOOKUP(C9,'EMISSIONS FACTORS'!$B$193:$C$203,2,FALSE)</f>
      </c>
      <c r="E9" s="483">
        <f>VLOOKUP(C9,'EMISSIONS FACTORS'!$B$193:$D$203,3,FALSE)</f>
        <v>0</v>
      </c>
      <c r="G9" s="435"/>
      <c r="H9" s="435"/>
      <c r="I9" s="435"/>
      <c r="J9" s="435"/>
      <c r="K9" s="435"/>
      <c r="L9" s="435"/>
      <c r="M9" s="435"/>
      <c r="N9" s="435"/>
      <c r="O9" s="435"/>
      <c r="P9" s="435"/>
      <c r="Q9" s="435"/>
      <c r="R9" s="435"/>
      <c r="S9" s="435"/>
      <c r="T9" s="435"/>
      <c r="U9" s="435"/>
      <c r="V9" s="435"/>
      <c r="W9" s="435"/>
      <c r="X9" s="435"/>
      <c r="Y9" s="435"/>
      <c r="Z9" s="435"/>
      <c r="AA9" s="435"/>
      <c r="AB9" s="268">
        <f>SUM(G9:AA9)</f>
        <v>0</v>
      </c>
    </row>
    <row r="10" spans="2:28" s="15" customFormat="1" ht="11.25">
      <c r="B10" s="119" t="s">
        <v>402</v>
      </c>
      <c r="C10" s="251" t="s">
        <v>557</v>
      </c>
      <c r="D10" s="482">
        <f>VLOOKUP(C10,'EMISSIONS FACTORS'!$B$193:$C$203,2,FALSE)</f>
      </c>
      <c r="E10" s="483">
        <f>VLOOKUP(C10,'EMISSIONS FACTORS'!$B$193:$D$203,3,FALSE)</f>
        <v>0</v>
      </c>
      <c r="G10" s="435"/>
      <c r="H10" s="435"/>
      <c r="I10" s="435"/>
      <c r="J10" s="435"/>
      <c r="K10" s="435"/>
      <c r="L10" s="435"/>
      <c r="M10" s="435"/>
      <c r="N10" s="435"/>
      <c r="O10" s="435"/>
      <c r="P10" s="435"/>
      <c r="Q10" s="435"/>
      <c r="R10" s="435"/>
      <c r="S10" s="435"/>
      <c r="T10" s="435"/>
      <c r="U10" s="435"/>
      <c r="V10" s="435"/>
      <c r="W10" s="435"/>
      <c r="X10" s="435"/>
      <c r="Y10" s="435"/>
      <c r="Z10" s="435"/>
      <c r="AA10" s="435"/>
      <c r="AB10" s="268">
        <f aca="true" t="shared" si="0" ref="AB10:AB15">SUM(G10:AA10)</f>
        <v>0</v>
      </c>
    </row>
    <row r="11" spans="2:28" s="15" customFormat="1" ht="11.25">
      <c r="B11" s="119" t="s">
        <v>403</v>
      </c>
      <c r="C11" s="251" t="s">
        <v>557</v>
      </c>
      <c r="D11" s="482">
        <f>VLOOKUP(C11,'EMISSIONS FACTORS'!$B$193:$C$203,2,FALSE)</f>
      </c>
      <c r="E11" s="483">
        <f>VLOOKUP(C11,'EMISSIONS FACTORS'!$B$193:$D$203,3,FALSE)</f>
        <v>0</v>
      </c>
      <c r="G11" s="435"/>
      <c r="H11" s="435"/>
      <c r="I11" s="435"/>
      <c r="J11" s="435"/>
      <c r="K11" s="435"/>
      <c r="L11" s="435"/>
      <c r="M11" s="435"/>
      <c r="N11" s="435"/>
      <c r="O11" s="435"/>
      <c r="P11" s="435"/>
      <c r="Q11" s="435"/>
      <c r="R11" s="435"/>
      <c r="S11" s="435"/>
      <c r="T11" s="435"/>
      <c r="U11" s="435"/>
      <c r="V11" s="435"/>
      <c r="W11" s="435"/>
      <c r="X11" s="435"/>
      <c r="Y11" s="435"/>
      <c r="Z11" s="435"/>
      <c r="AA11" s="435"/>
      <c r="AB11" s="268">
        <f t="shared" si="0"/>
        <v>0</v>
      </c>
    </row>
    <row r="12" spans="2:28" s="15" customFormat="1" ht="11.25">
      <c r="B12" s="119" t="s">
        <v>404</v>
      </c>
      <c r="C12" s="251" t="s">
        <v>557</v>
      </c>
      <c r="D12" s="482">
        <f>VLOOKUP(C12,'EMISSIONS FACTORS'!$B$193:$C$203,2,FALSE)</f>
      </c>
      <c r="E12" s="483">
        <f>VLOOKUP(C12,'EMISSIONS FACTORS'!$B$193:$D$203,3,FALSE)</f>
        <v>0</v>
      </c>
      <c r="G12" s="435"/>
      <c r="H12" s="435"/>
      <c r="I12" s="435"/>
      <c r="J12" s="435"/>
      <c r="K12" s="435"/>
      <c r="L12" s="435"/>
      <c r="M12" s="435"/>
      <c r="N12" s="435"/>
      <c r="O12" s="435"/>
      <c r="P12" s="435"/>
      <c r="Q12" s="435"/>
      <c r="R12" s="435"/>
      <c r="S12" s="435"/>
      <c r="T12" s="435"/>
      <c r="U12" s="435"/>
      <c r="V12" s="435"/>
      <c r="W12" s="435"/>
      <c r="X12" s="435"/>
      <c r="Y12" s="435"/>
      <c r="Z12" s="435"/>
      <c r="AA12" s="435"/>
      <c r="AB12" s="268">
        <f t="shared" si="0"/>
        <v>0</v>
      </c>
    </row>
    <row r="13" spans="2:28" s="15" customFormat="1" ht="11.25">
      <c r="B13" s="119" t="s">
        <v>405</v>
      </c>
      <c r="C13" s="251" t="s">
        <v>557</v>
      </c>
      <c r="D13" s="482">
        <f>VLOOKUP(C13,'EMISSIONS FACTORS'!$B$193:$C$203,2,FALSE)</f>
      </c>
      <c r="E13" s="483">
        <f>VLOOKUP(C13,'EMISSIONS FACTORS'!$B$193:$D$203,3,FALSE)</f>
        <v>0</v>
      </c>
      <c r="G13" s="435"/>
      <c r="H13" s="435"/>
      <c r="I13" s="435"/>
      <c r="J13" s="435"/>
      <c r="K13" s="435"/>
      <c r="L13" s="435"/>
      <c r="M13" s="435"/>
      <c r="N13" s="435"/>
      <c r="O13" s="435"/>
      <c r="P13" s="435"/>
      <c r="Q13" s="435"/>
      <c r="R13" s="435"/>
      <c r="S13" s="435"/>
      <c r="T13" s="435"/>
      <c r="U13" s="435"/>
      <c r="V13" s="435"/>
      <c r="W13" s="435"/>
      <c r="X13" s="435"/>
      <c r="Y13" s="435"/>
      <c r="Z13" s="435"/>
      <c r="AA13" s="435"/>
      <c r="AB13" s="268">
        <f t="shared" si="0"/>
        <v>0</v>
      </c>
    </row>
    <row r="14" spans="2:28" s="15" customFormat="1" ht="11.25">
      <c r="B14" s="119" t="s">
        <v>406</v>
      </c>
      <c r="C14" s="251" t="s">
        <v>557</v>
      </c>
      <c r="D14" s="482">
        <f>VLOOKUP(C14,'EMISSIONS FACTORS'!$B$193:$C$203,2,FALSE)</f>
      </c>
      <c r="E14" s="483">
        <f>VLOOKUP(C14,'EMISSIONS FACTORS'!$B$193:$D$203,3,FALSE)</f>
        <v>0</v>
      </c>
      <c r="G14" s="435"/>
      <c r="H14" s="435"/>
      <c r="I14" s="435"/>
      <c r="J14" s="435"/>
      <c r="K14" s="435"/>
      <c r="L14" s="435"/>
      <c r="M14" s="435"/>
      <c r="N14" s="435"/>
      <c r="O14" s="435"/>
      <c r="P14" s="435"/>
      <c r="Q14" s="435"/>
      <c r="R14" s="435"/>
      <c r="S14" s="435"/>
      <c r="T14" s="435"/>
      <c r="U14" s="435"/>
      <c r="V14" s="435"/>
      <c r="W14" s="435"/>
      <c r="X14" s="435"/>
      <c r="Y14" s="435"/>
      <c r="Z14" s="435"/>
      <c r="AA14" s="435"/>
      <c r="AB14" s="268">
        <f t="shared" si="0"/>
        <v>0</v>
      </c>
    </row>
    <row r="15" spans="2:28" s="15" customFormat="1" ht="11.25">
      <c r="B15" s="119" t="s">
        <v>407</v>
      </c>
      <c r="C15" s="251" t="s">
        <v>557</v>
      </c>
      <c r="D15" s="482">
        <f>VLOOKUP(C15,'EMISSIONS FACTORS'!$B$193:$C$203,2,FALSE)</f>
      </c>
      <c r="E15" s="484">
        <f>VLOOKUP(C15,'EMISSIONS FACTORS'!$B$193:$D$203,3,FALSE)</f>
        <v>0</v>
      </c>
      <c r="G15" s="435"/>
      <c r="H15" s="435"/>
      <c r="I15" s="435"/>
      <c r="J15" s="435"/>
      <c r="K15" s="435"/>
      <c r="L15" s="435"/>
      <c r="M15" s="435"/>
      <c r="N15" s="435"/>
      <c r="O15" s="435"/>
      <c r="P15" s="435"/>
      <c r="Q15" s="435"/>
      <c r="R15" s="435"/>
      <c r="S15" s="435"/>
      <c r="T15" s="435"/>
      <c r="U15" s="435"/>
      <c r="V15" s="435"/>
      <c r="W15" s="435"/>
      <c r="X15" s="435"/>
      <c r="Y15" s="435"/>
      <c r="Z15" s="435"/>
      <c r="AA15" s="435"/>
      <c r="AB15" s="268">
        <f t="shared" si="0"/>
        <v>0</v>
      </c>
    </row>
    <row r="16" spans="2:7" s="48" customFormat="1" ht="11.25">
      <c r="B16" s="373"/>
      <c r="C16" s="52"/>
      <c r="D16" s="267"/>
      <c r="E16" s="267"/>
      <c r="F16" s="267"/>
      <c r="G16" s="433" t="s">
        <v>153</v>
      </c>
    </row>
    <row r="17" spans="2:7" s="48" customFormat="1" ht="11.25">
      <c r="B17" s="373"/>
      <c r="C17" s="52"/>
      <c r="D17" s="267"/>
      <c r="E17" s="267"/>
      <c r="F17" s="267"/>
      <c r="G17" s="432"/>
    </row>
    <row r="18" spans="2:28" s="48" customFormat="1" ht="11.25">
      <c r="B18" s="505" t="s">
        <v>745</v>
      </c>
      <c r="C18" s="506">
        <v>0</v>
      </c>
      <c r="E18" s="42"/>
      <c r="F18" s="267"/>
      <c r="G18" s="43" t="s">
        <v>410</v>
      </c>
      <c r="H18" s="42"/>
      <c r="I18" s="42"/>
      <c r="J18" s="42"/>
      <c r="K18" s="42"/>
      <c r="L18" s="42"/>
      <c r="M18" s="42"/>
      <c r="N18" s="42"/>
      <c r="O18" s="42"/>
      <c r="P18" s="42"/>
      <c r="Q18" s="42"/>
      <c r="R18" s="42"/>
      <c r="S18" s="42"/>
      <c r="T18" s="42"/>
      <c r="U18" s="42"/>
      <c r="V18" s="42"/>
      <c r="W18" s="42"/>
      <c r="X18" s="42"/>
      <c r="Y18" s="42"/>
      <c r="Z18" s="42"/>
      <c r="AA18" s="42"/>
      <c r="AB18" s="42"/>
    </row>
    <row r="19" spans="2:28" s="48" customFormat="1" ht="11.25">
      <c r="B19" s="167" t="s">
        <v>501</v>
      </c>
      <c r="C19" s="269">
        <f>AB27*(1-C18)</f>
        <v>0</v>
      </c>
      <c r="D19" s="42"/>
      <c r="E19" s="42"/>
      <c r="F19" s="235" t="s">
        <v>401</v>
      </c>
      <c r="G19" s="229">
        <v>2010</v>
      </c>
      <c r="H19" s="229">
        <v>2011</v>
      </c>
      <c r="I19" s="229">
        <v>2012</v>
      </c>
      <c r="J19" s="229">
        <v>2013</v>
      </c>
      <c r="K19" s="229">
        <v>2014</v>
      </c>
      <c r="L19" s="229">
        <v>2015</v>
      </c>
      <c r="M19" s="229">
        <v>2016</v>
      </c>
      <c r="N19" s="229">
        <v>2017</v>
      </c>
      <c r="O19" s="229">
        <v>2018</v>
      </c>
      <c r="P19" s="229">
        <v>2019</v>
      </c>
      <c r="Q19" s="229">
        <v>2020</v>
      </c>
      <c r="R19" s="229">
        <v>2021</v>
      </c>
      <c r="S19" s="229">
        <v>2022</v>
      </c>
      <c r="T19" s="229">
        <v>2023</v>
      </c>
      <c r="U19" s="229">
        <v>2024</v>
      </c>
      <c r="V19" s="229">
        <v>2025</v>
      </c>
      <c r="W19" s="229">
        <v>2026</v>
      </c>
      <c r="X19" s="229">
        <v>2027</v>
      </c>
      <c r="Y19" s="229">
        <v>2028</v>
      </c>
      <c r="Z19" s="229">
        <v>2029</v>
      </c>
      <c r="AA19" s="229">
        <v>2030</v>
      </c>
      <c r="AB19" s="230" t="s">
        <v>555</v>
      </c>
    </row>
    <row r="20" spans="2:28" s="48" customFormat="1" ht="11.25">
      <c r="B20" s="42"/>
      <c r="C20" s="42"/>
      <c r="D20" s="42"/>
      <c r="E20" s="5"/>
      <c r="F20" s="434" t="str">
        <f>B9</f>
        <v>Fuel 1</v>
      </c>
      <c r="G20" s="436">
        <f aca="true" t="shared" si="1" ref="G20:AA20">G9*$E9</f>
        <v>0</v>
      </c>
      <c r="H20" s="436">
        <f t="shared" si="1"/>
        <v>0</v>
      </c>
      <c r="I20" s="436">
        <f t="shared" si="1"/>
        <v>0</v>
      </c>
      <c r="J20" s="436">
        <f t="shared" si="1"/>
        <v>0</v>
      </c>
      <c r="K20" s="436">
        <f t="shared" si="1"/>
        <v>0</v>
      </c>
      <c r="L20" s="436">
        <f t="shared" si="1"/>
        <v>0</v>
      </c>
      <c r="M20" s="436">
        <f t="shared" si="1"/>
        <v>0</v>
      </c>
      <c r="N20" s="436">
        <f t="shared" si="1"/>
        <v>0</v>
      </c>
      <c r="O20" s="436">
        <f t="shared" si="1"/>
        <v>0</v>
      </c>
      <c r="P20" s="436">
        <f t="shared" si="1"/>
        <v>0</v>
      </c>
      <c r="Q20" s="436">
        <f t="shared" si="1"/>
        <v>0</v>
      </c>
      <c r="R20" s="436">
        <f t="shared" si="1"/>
        <v>0</v>
      </c>
      <c r="S20" s="436">
        <f t="shared" si="1"/>
        <v>0</v>
      </c>
      <c r="T20" s="436">
        <f t="shared" si="1"/>
        <v>0</v>
      </c>
      <c r="U20" s="436">
        <f t="shared" si="1"/>
        <v>0</v>
      </c>
      <c r="V20" s="436">
        <f t="shared" si="1"/>
        <v>0</v>
      </c>
      <c r="W20" s="436">
        <f t="shared" si="1"/>
        <v>0</v>
      </c>
      <c r="X20" s="436">
        <f t="shared" si="1"/>
        <v>0</v>
      </c>
      <c r="Y20" s="436">
        <f t="shared" si="1"/>
        <v>0</v>
      </c>
      <c r="Z20" s="436">
        <f t="shared" si="1"/>
        <v>0</v>
      </c>
      <c r="AA20" s="436">
        <f t="shared" si="1"/>
        <v>0</v>
      </c>
      <c r="AB20" s="437">
        <f>SUM(G20:AA20)</f>
        <v>0</v>
      </c>
    </row>
    <row r="21" spans="2:28" s="48" customFormat="1" ht="11.25" customHeight="1">
      <c r="B21" s="250" t="s">
        <v>79</v>
      </c>
      <c r="C21" s="5"/>
      <c r="D21" s="5"/>
      <c r="E21" s="501"/>
      <c r="F21" s="434" t="str">
        <f aca="true" t="shared" si="2" ref="F21:F26">B10</f>
        <v>Fuel 2</v>
      </c>
      <c r="G21" s="436">
        <f aca="true" t="shared" si="3" ref="G21:AA21">G10*$E10</f>
        <v>0</v>
      </c>
      <c r="H21" s="436">
        <f t="shared" si="3"/>
        <v>0</v>
      </c>
      <c r="I21" s="436">
        <f t="shared" si="3"/>
        <v>0</v>
      </c>
      <c r="J21" s="436">
        <f t="shared" si="3"/>
        <v>0</v>
      </c>
      <c r="K21" s="436">
        <f t="shared" si="3"/>
        <v>0</v>
      </c>
      <c r="L21" s="436">
        <f t="shared" si="3"/>
        <v>0</v>
      </c>
      <c r="M21" s="436">
        <f t="shared" si="3"/>
        <v>0</v>
      </c>
      <c r="N21" s="436">
        <f t="shared" si="3"/>
        <v>0</v>
      </c>
      <c r="O21" s="436">
        <f t="shared" si="3"/>
        <v>0</v>
      </c>
      <c r="P21" s="436">
        <f t="shared" si="3"/>
        <v>0</v>
      </c>
      <c r="Q21" s="436">
        <f t="shared" si="3"/>
        <v>0</v>
      </c>
      <c r="R21" s="436">
        <f t="shared" si="3"/>
        <v>0</v>
      </c>
      <c r="S21" s="436">
        <f t="shared" si="3"/>
        <v>0</v>
      </c>
      <c r="T21" s="436">
        <f t="shared" si="3"/>
        <v>0</v>
      </c>
      <c r="U21" s="436">
        <f t="shared" si="3"/>
        <v>0</v>
      </c>
      <c r="V21" s="436">
        <f t="shared" si="3"/>
        <v>0</v>
      </c>
      <c r="W21" s="436">
        <f t="shared" si="3"/>
        <v>0</v>
      </c>
      <c r="X21" s="436">
        <f t="shared" si="3"/>
        <v>0</v>
      </c>
      <c r="Y21" s="436">
        <f t="shared" si="3"/>
        <v>0</v>
      </c>
      <c r="Z21" s="436">
        <f t="shared" si="3"/>
        <v>0</v>
      </c>
      <c r="AA21" s="436">
        <f t="shared" si="3"/>
        <v>0</v>
      </c>
      <c r="AB21" s="437">
        <f aca="true" t="shared" si="4" ref="AB21:AB26">SUM(G21:AA21)</f>
        <v>0</v>
      </c>
    </row>
    <row r="22" spans="2:28" s="48" customFormat="1" ht="11.25">
      <c r="B22" s="638" t="s">
        <v>411</v>
      </c>
      <c r="C22" s="639"/>
      <c r="D22" s="640"/>
      <c r="E22" s="501"/>
      <c r="F22" s="434" t="str">
        <f t="shared" si="2"/>
        <v>Fuel 3</v>
      </c>
      <c r="G22" s="436">
        <f aca="true" t="shared" si="5" ref="G22:AA22">G11*$E11</f>
        <v>0</v>
      </c>
      <c r="H22" s="436">
        <f t="shared" si="5"/>
        <v>0</v>
      </c>
      <c r="I22" s="436">
        <f t="shared" si="5"/>
        <v>0</v>
      </c>
      <c r="J22" s="436">
        <f t="shared" si="5"/>
        <v>0</v>
      </c>
      <c r="K22" s="436">
        <f t="shared" si="5"/>
        <v>0</v>
      </c>
      <c r="L22" s="436">
        <f t="shared" si="5"/>
        <v>0</v>
      </c>
      <c r="M22" s="436">
        <f t="shared" si="5"/>
        <v>0</v>
      </c>
      <c r="N22" s="436">
        <f t="shared" si="5"/>
        <v>0</v>
      </c>
      <c r="O22" s="436">
        <f t="shared" si="5"/>
        <v>0</v>
      </c>
      <c r="P22" s="436">
        <f t="shared" si="5"/>
        <v>0</v>
      </c>
      <c r="Q22" s="436">
        <f t="shared" si="5"/>
        <v>0</v>
      </c>
      <c r="R22" s="436">
        <f t="shared" si="5"/>
        <v>0</v>
      </c>
      <c r="S22" s="436">
        <f t="shared" si="5"/>
        <v>0</v>
      </c>
      <c r="T22" s="436">
        <f t="shared" si="5"/>
        <v>0</v>
      </c>
      <c r="U22" s="436">
        <f t="shared" si="5"/>
        <v>0</v>
      </c>
      <c r="V22" s="436">
        <f t="shared" si="5"/>
        <v>0</v>
      </c>
      <c r="W22" s="436">
        <f t="shared" si="5"/>
        <v>0</v>
      </c>
      <c r="X22" s="436">
        <f t="shared" si="5"/>
        <v>0</v>
      </c>
      <c r="Y22" s="436">
        <f t="shared" si="5"/>
        <v>0</v>
      </c>
      <c r="Z22" s="436">
        <f t="shared" si="5"/>
        <v>0</v>
      </c>
      <c r="AA22" s="436">
        <f t="shared" si="5"/>
        <v>0</v>
      </c>
      <c r="AB22" s="437">
        <f t="shared" si="4"/>
        <v>0</v>
      </c>
    </row>
    <row r="23" spans="2:28" s="48" customFormat="1" ht="11.25">
      <c r="B23" s="641"/>
      <c r="C23" s="642"/>
      <c r="D23" s="643"/>
      <c r="E23" s="501"/>
      <c r="F23" s="434" t="str">
        <f t="shared" si="2"/>
        <v>Fuel 4</v>
      </c>
      <c r="G23" s="436">
        <f aca="true" t="shared" si="6" ref="G23:AA23">G12*$E12</f>
        <v>0</v>
      </c>
      <c r="H23" s="436">
        <f t="shared" si="6"/>
        <v>0</v>
      </c>
      <c r="I23" s="436">
        <f t="shared" si="6"/>
        <v>0</v>
      </c>
      <c r="J23" s="436">
        <f t="shared" si="6"/>
        <v>0</v>
      </c>
      <c r="K23" s="436">
        <f t="shared" si="6"/>
        <v>0</v>
      </c>
      <c r="L23" s="436">
        <f t="shared" si="6"/>
        <v>0</v>
      </c>
      <c r="M23" s="436">
        <f t="shared" si="6"/>
        <v>0</v>
      </c>
      <c r="N23" s="436">
        <f t="shared" si="6"/>
        <v>0</v>
      </c>
      <c r="O23" s="436">
        <f t="shared" si="6"/>
        <v>0</v>
      </c>
      <c r="P23" s="436">
        <f t="shared" si="6"/>
        <v>0</v>
      </c>
      <c r="Q23" s="436">
        <f t="shared" si="6"/>
        <v>0</v>
      </c>
      <c r="R23" s="436">
        <f t="shared" si="6"/>
        <v>0</v>
      </c>
      <c r="S23" s="436">
        <f t="shared" si="6"/>
        <v>0</v>
      </c>
      <c r="T23" s="436">
        <f t="shared" si="6"/>
        <v>0</v>
      </c>
      <c r="U23" s="436">
        <f t="shared" si="6"/>
        <v>0</v>
      </c>
      <c r="V23" s="436">
        <f t="shared" si="6"/>
        <v>0</v>
      </c>
      <c r="W23" s="436">
        <f t="shared" si="6"/>
        <v>0</v>
      </c>
      <c r="X23" s="436">
        <f t="shared" si="6"/>
        <v>0</v>
      </c>
      <c r="Y23" s="436">
        <f t="shared" si="6"/>
        <v>0</v>
      </c>
      <c r="Z23" s="436">
        <f t="shared" si="6"/>
        <v>0</v>
      </c>
      <c r="AA23" s="436">
        <f t="shared" si="6"/>
        <v>0</v>
      </c>
      <c r="AB23" s="437">
        <f t="shared" si="4"/>
        <v>0</v>
      </c>
    </row>
    <row r="24" spans="2:28" s="48" customFormat="1" ht="11.25">
      <c r="B24" s="641"/>
      <c r="C24" s="642"/>
      <c r="D24" s="643"/>
      <c r="E24" s="501"/>
      <c r="F24" s="434" t="str">
        <f t="shared" si="2"/>
        <v>Fuel 5</v>
      </c>
      <c r="G24" s="436">
        <f aca="true" t="shared" si="7" ref="G24:AA24">G13*$E13</f>
        <v>0</v>
      </c>
      <c r="H24" s="436">
        <f t="shared" si="7"/>
        <v>0</v>
      </c>
      <c r="I24" s="436">
        <f t="shared" si="7"/>
        <v>0</v>
      </c>
      <c r="J24" s="436">
        <f t="shared" si="7"/>
        <v>0</v>
      </c>
      <c r="K24" s="436">
        <f t="shared" si="7"/>
        <v>0</v>
      </c>
      <c r="L24" s="436">
        <f t="shared" si="7"/>
        <v>0</v>
      </c>
      <c r="M24" s="436">
        <f t="shared" si="7"/>
        <v>0</v>
      </c>
      <c r="N24" s="436">
        <f t="shared" si="7"/>
        <v>0</v>
      </c>
      <c r="O24" s="436">
        <f t="shared" si="7"/>
        <v>0</v>
      </c>
      <c r="P24" s="436">
        <f t="shared" si="7"/>
        <v>0</v>
      </c>
      <c r="Q24" s="436">
        <f t="shared" si="7"/>
        <v>0</v>
      </c>
      <c r="R24" s="436">
        <f t="shared" si="7"/>
        <v>0</v>
      </c>
      <c r="S24" s="436">
        <f t="shared" si="7"/>
        <v>0</v>
      </c>
      <c r="T24" s="436">
        <f t="shared" si="7"/>
        <v>0</v>
      </c>
      <c r="U24" s="436">
        <f t="shared" si="7"/>
        <v>0</v>
      </c>
      <c r="V24" s="436">
        <f t="shared" si="7"/>
        <v>0</v>
      </c>
      <c r="W24" s="436">
        <f t="shared" si="7"/>
        <v>0</v>
      </c>
      <c r="X24" s="436">
        <f t="shared" si="7"/>
        <v>0</v>
      </c>
      <c r="Y24" s="436">
        <f t="shared" si="7"/>
        <v>0</v>
      </c>
      <c r="Z24" s="436">
        <f t="shared" si="7"/>
        <v>0</v>
      </c>
      <c r="AA24" s="436">
        <f t="shared" si="7"/>
        <v>0</v>
      </c>
      <c r="AB24" s="437">
        <f t="shared" si="4"/>
        <v>0</v>
      </c>
    </row>
    <row r="25" spans="2:28" s="48" customFormat="1" ht="11.25">
      <c r="B25" s="641"/>
      <c r="C25" s="642"/>
      <c r="D25" s="643"/>
      <c r="E25" s="501"/>
      <c r="F25" s="434" t="str">
        <f t="shared" si="2"/>
        <v>Fuel 6</v>
      </c>
      <c r="G25" s="436">
        <f aca="true" t="shared" si="8" ref="G25:AA25">G14*$E14</f>
        <v>0</v>
      </c>
      <c r="H25" s="436">
        <f t="shared" si="8"/>
        <v>0</v>
      </c>
      <c r="I25" s="436">
        <f t="shared" si="8"/>
        <v>0</v>
      </c>
      <c r="J25" s="436">
        <f t="shared" si="8"/>
        <v>0</v>
      </c>
      <c r="K25" s="436">
        <f t="shared" si="8"/>
        <v>0</v>
      </c>
      <c r="L25" s="436">
        <f t="shared" si="8"/>
        <v>0</v>
      </c>
      <c r="M25" s="436">
        <f t="shared" si="8"/>
        <v>0</v>
      </c>
      <c r="N25" s="436">
        <f t="shared" si="8"/>
        <v>0</v>
      </c>
      <c r="O25" s="436">
        <f t="shared" si="8"/>
        <v>0</v>
      </c>
      <c r="P25" s="436">
        <f t="shared" si="8"/>
        <v>0</v>
      </c>
      <c r="Q25" s="436">
        <f t="shared" si="8"/>
        <v>0</v>
      </c>
      <c r="R25" s="436">
        <f t="shared" si="8"/>
        <v>0</v>
      </c>
      <c r="S25" s="436">
        <f t="shared" si="8"/>
        <v>0</v>
      </c>
      <c r="T25" s="436">
        <f t="shared" si="8"/>
        <v>0</v>
      </c>
      <c r="U25" s="436">
        <f t="shared" si="8"/>
        <v>0</v>
      </c>
      <c r="V25" s="436">
        <f t="shared" si="8"/>
        <v>0</v>
      </c>
      <c r="W25" s="436">
        <f t="shared" si="8"/>
        <v>0</v>
      </c>
      <c r="X25" s="436">
        <f t="shared" si="8"/>
        <v>0</v>
      </c>
      <c r="Y25" s="436">
        <f t="shared" si="8"/>
        <v>0</v>
      </c>
      <c r="Z25" s="436">
        <f t="shared" si="8"/>
        <v>0</v>
      </c>
      <c r="AA25" s="436">
        <f t="shared" si="8"/>
        <v>0</v>
      </c>
      <c r="AB25" s="437">
        <f t="shared" si="4"/>
        <v>0</v>
      </c>
    </row>
    <row r="26" spans="2:28" s="48" customFormat="1" ht="11.25">
      <c r="B26" s="641"/>
      <c r="C26" s="642"/>
      <c r="D26" s="643"/>
      <c r="E26" s="501"/>
      <c r="F26" s="434" t="str">
        <f t="shared" si="2"/>
        <v>Fuel 7</v>
      </c>
      <c r="G26" s="436">
        <f aca="true" t="shared" si="9" ref="G26:AA26">G15*$E15</f>
        <v>0</v>
      </c>
      <c r="H26" s="436">
        <f t="shared" si="9"/>
        <v>0</v>
      </c>
      <c r="I26" s="436">
        <f t="shared" si="9"/>
        <v>0</v>
      </c>
      <c r="J26" s="436">
        <f t="shared" si="9"/>
        <v>0</v>
      </c>
      <c r="K26" s="436">
        <f t="shared" si="9"/>
        <v>0</v>
      </c>
      <c r="L26" s="436">
        <f t="shared" si="9"/>
        <v>0</v>
      </c>
      <c r="M26" s="436">
        <f t="shared" si="9"/>
        <v>0</v>
      </c>
      <c r="N26" s="436">
        <f t="shared" si="9"/>
        <v>0</v>
      </c>
      <c r="O26" s="436">
        <f t="shared" si="9"/>
        <v>0</v>
      </c>
      <c r="P26" s="436">
        <f t="shared" si="9"/>
        <v>0</v>
      </c>
      <c r="Q26" s="436">
        <f t="shared" si="9"/>
        <v>0</v>
      </c>
      <c r="R26" s="436">
        <f t="shared" si="9"/>
        <v>0</v>
      </c>
      <c r="S26" s="436">
        <f t="shared" si="9"/>
        <v>0</v>
      </c>
      <c r="T26" s="436">
        <f t="shared" si="9"/>
        <v>0</v>
      </c>
      <c r="U26" s="436">
        <f t="shared" si="9"/>
        <v>0</v>
      </c>
      <c r="V26" s="436">
        <f t="shared" si="9"/>
        <v>0</v>
      </c>
      <c r="W26" s="436">
        <f t="shared" si="9"/>
        <v>0</v>
      </c>
      <c r="X26" s="436">
        <f t="shared" si="9"/>
        <v>0</v>
      </c>
      <c r="Y26" s="436">
        <f t="shared" si="9"/>
        <v>0</v>
      </c>
      <c r="Z26" s="436">
        <f t="shared" si="9"/>
        <v>0</v>
      </c>
      <c r="AA26" s="436">
        <f t="shared" si="9"/>
        <v>0</v>
      </c>
      <c r="AB26" s="437">
        <f t="shared" si="4"/>
        <v>0</v>
      </c>
    </row>
    <row r="27" spans="2:28" s="48" customFormat="1" ht="11.25">
      <c r="B27" s="644"/>
      <c r="C27" s="645"/>
      <c r="D27" s="646"/>
      <c r="E27" s="5"/>
      <c r="F27" s="485" t="s">
        <v>555</v>
      </c>
      <c r="G27" s="437">
        <f>SUM(G20:G26)</f>
        <v>0</v>
      </c>
      <c r="H27" s="437">
        <f aca="true" t="shared" si="10" ref="H27:AB27">SUM(H20:H26)</f>
        <v>0</v>
      </c>
      <c r="I27" s="437">
        <f t="shared" si="10"/>
        <v>0</v>
      </c>
      <c r="J27" s="437">
        <f t="shared" si="10"/>
        <v>0</v>
      </c>
      <c r="K27" s="437">
        <f t="shared" si="10"/>
        <v>0</v>
      </c>
      <c r="L27" s="437">
        <f t="shared" si="10"/>
        <v>0</v>
      </c>
      <c r="M27" s="437">
        <f t="shared" si="10"/>
        <v>0</v>
      </c>
      <c r="N27" s="437">
        <f t="shared" si="10"/>
        <v>0</v>
      </c>
      <c r="O27" s="437">
        <f t="shared" si="10"/>
        <v>0</v>
      </c>
      <c r="P27" s="437">
        <f t="shared" si="10"/>
        <v>0</v>
      </c>
      <c r="Q27" s="437">
        <f t="shared" si="10"/>
        <v>0</v>
      </c>
      <c r="R27" s="437">
        <f t="shared" si="10"/>
        <v>0</v>
      </c>
      <c r="S27" s="437">
        <f t="shared" si="10"/>
        <v>0</v>
      </c>
      <c r="T27" s="437">
        <f t="shared" si="10"/>
        <v>0</v>
      </c>
      <c r="U27" s="437">
        <f t="shared" si="10"/>
        <v>0</v>
      </c>
      <c r="V27" s="437">
        <f t="shared" si="10"/>
        <v>0</v>
      </c>
      <c r="W27" s="437">
        <f t="shared" si="10"/>
        <v>0</v>
      </c>
      <c r="X27" s="437">
        <f t="shared" si="10"/>
        <v>0</v>
      </c>
      <c r="Y27" s="437">
        <f t="shared" si="10"/>
        <v>0</v>
      </c>
      <c r="Z27" s="437">
        <f t="shared" si="10"/>
        <v>0</v>
      </c>
      <c r="AA27" s="437">
        <f t="shared" si="10"/>
        <v>0</v>
      </c>
      <c r="AB27" s="437">
        <f t="shared" si="10"/>
        <v>0</v>
      </c>
    </row>
    <row r="28" spans="2:7" s="48" customFormat="1" ht="11.25">
      <c r="B28" s="373"/>
      <c r="C28" s="52"/>
      <c r="D28" s="267"/>
      <c r="E28" s="267"/>
      <c r="F28" s="267"/>
      <c r="G28" s="433" t="s">
        <v>382</v>
      </c>
    </row>
    <row r="29" ht="11.25"/>
    <row r="30" ht="11.25"/>
    <row r="31" spans="6:9" ht="11.25">
      <c r="F31" s="5"/>
      <c r="G31" s="5"/>
      <c r="H31" s="5"/>
      <c r="I31" s="5"/>
    </row>
    <row r="32" spans="6:16" ht="11.25" customHeight="1">
      <c r="F32" s="252"/>
      <c r="G32" s="252"/>
      <c r="H32" s="252"/>
      <c r="I32" s="5"/>
      <c r="J32" s="5"/>
      <c r="K32" s="5"/>
      <c r="L32" s="5"/>
      <c r="M32" s="5"/>
      <c r="N32" s="5"/>
      <c r="O32" s="5"/>
      <c r="P32" s="5"/>
    </row>
    <row r="33" spans="6:16" ht="11.25">
      <c r="F33" s="252"/>
      <c r="G33" s="252"/>
      <c r="H33" s="252"/>
      <c r="I33" s="5"/>
      <c r="J33" s="5"/>
      <c r="K33" s="5"/>
      <c r="L33" s="5"/>
      <c r="M33" s="5"/>
      <c r="N33" s="5"/>
      <c r="O33" s="5"/>
      <c r="P33" s="5"/>
    </row>
    <row r="34" spans="6:16" ht="11.25">
      <c r="F34" s="252"/>
      <c r="G34" s="252"/>
      <c r="H34" s="252"/>
      <c r="I34" s="5"/>
      <c r="J34" s="5"/>
      <c r="K34" s="5"/>
      <c r="L34" s="5"/>
      <c r="M34" s="5"/>
      <c r="N34" s="5"/>
      <c r="O34" s="5"/>
      <c r="P34" s="5"/>
    </row>
    <row r="35" spans="6:16" ht="11.25">
      <c r="F35" s="252"/>
      <c r="G35" s="252"/>
      <c r="H35" s="252"/>
      <c r="I35" s="5"/>
      <c r="J35" s="5"/>
      <c r="K35" s="5"/>
      <c r="L35" s="5"/>
      <c r="M35" s="5"/>
      <c r="N35" s="5"/>
      <c r="O35" s="5"/>
      <c r="P35" s="5"/>
    </row>
    <row r="36" spans="6:16" ht="11.25">
      <c r="F36" s="252"/>
      <c r="G36" s="252"/>
      <c r="H36" s="252"/>
      <c r="I36" s="5"/>
      <c r="J36" s="5"/>
      <c r="K36" s="5"/>
      <c r="L36" s="5"/>
      <c r="M36" s="5"/>
      <c r="N36" s="5"/>
      <c r="O36" s="5"/>
      <c r="P36" s="5"/>
    </row>
    <row r="37" spans="6:16" ht="11.25">
      <c r="F37" s="252"/>
      <c r="G37" s="252"/>
      <c r="H37" s="252"/>
      <c r="I37" s="5"/>
      <c r="J37" s="5"/>
      <c r="K37" s="5"/>
      <c r="L37" s="5"/>
      <c r="M37" s="5"/>
      <c r="N37" s="5"/>
      <c r="O37" s="5"/>
      <c r="P37" s="5"/>
    </row>
    <row r="38" spans="6:16" ht="11.25">
      <c r="F38" s="5"/>
      <c r="G38" s="5"/>
      <c r="H38" s="5"/>
      <c r="I38" s="5"/>
      <c r="J38" s="5"/>
      <c r="K38" s="5"/>
      <c r="L38" s="5"/>
      <c r="M38" s="5"/>
      <c r="N38" s="5"/>
      <c r="O38" s="5"/>
      <c r="P38" s="5"/>
    </row>
    <row r="39" spans="2:16" ht="11.25">
      <c r="B39" s="161" t="s">
        <v>220</v>
      </c>
      <c r="C39" s="5"/>
      <c r="D39" s="5"/>
      <c r="E39" s="5"/>
      <c r="F39" s="5"/>
      <c r="G39" s="5"/>
      <c r="H39" s="5"/>
      <c r="I39" s="5"/>
      <c r="J39" s="5"/>
      <c r="K39" s="5"/>
      <c r="L39" s="5"/>
      <c r="M39" s="5"/>
      <c r="N39" s="5"/>
      <c r="O39" s="5"/>
      <c r="P39" s="5"/>
    </row>
    <row r="40" spans="2:9" ht="63" customHeight="1">
      <c r="B40" s="637" t="s">
        <v>412</v>
      </c>
      <c r="C40" s="637"/>
      <c r="D40" s="637"/>
      <c r="E40" s="637"/>
      <c r="F40" s="5"/>
      <c r="G40" s="5"/>
      <c r="H40" s="5"/>
      <c r="I40" s="5"/>
    </row>
    <row r="41" spans="2:9" ht="11.25">
      <c r="B41" s="131"/>
      <c r="C41" s="5"/>
      <c r="D41" s="5"/>
      <c r="E41" s="5"/>
      <c r="F41" s="5"/>
      <c r="G41" s="5"/>
      <c r="H41" s="5"/>
      <c r="I41" s="5"/>
    </row>
    <row r="42" spans="2:9" ht="11.25">
      <c r="B42" s="132" t="s">
        <v>345</v>
      </c>
      <c r="C42" s="5"/>
      <c r="D42" s="5"/>
      <c r="E42" s="5"/>
      <c r="F42" s="5"/>
      <c r="G42" s="5"/>
      <c r="H42" s="5"/>
      <c r="I42" s="5"/>
    </row>
    <row r="43" ht="11.25">
      <c r="B43" s="5"/>
    </row>
    <row r="44" ht="11.25" hidden="1">
      <c r="B44" s="5"/>
    </row>
    <row r="45" ht="11.25" hidden="1">
      <c r="B45" s="5"/>
    </row>
    <row r="46" ht="11.25" hidden="1">
      <c r="B46" s="5"/>
    </row>
    <row r="47" ht="11.25" hidden="1">
      <c r="B47" s="5"/>
    </row>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sheetData>
  <mergeCells count="4">
    <mergeCell ref="C4:I5"/>
    <mergeCell ref="B4:B5"/>
    <mergeCell ref="B40:E40"/>
    <mergeCell ref="B22:D27"/>
  </mergeCells>
  <dataValidations count="1">
    <dataValidation type="list" allowBlank="1" showInputMessage="1" showErrorMessage="1" sqref="C9:C15">
      <formula1>technology</formula1>
    </dataValidation>
  </dataValidations>
  <hyperlinks>
    <hyperlink ref="B2" location="SCREENING!A1" display="Return to Screening sheet"/>
    <hyperlink ref="B42" location="SCREENING!A1" display="Return to Screening sheet"/>
  </hyperlinks>
  <printOptions/>
  <pageMargins left="0.75" right="0.75" top="1" bottom="1" header="0.5" footer="0.5"/>
  <pageSetup fitToHeight="1" fitToWidth="1" horizontalDpi="600" verticalDpi="600" orientation="landscape" paperSize="9" scale="53" r:id="rId1"/>
</worksheet>
</file>

<file path=xl/worksheets/sheet22.xml><?xml version="1.0" encoding="utf-8"?>
<worksheet xmlns="http://schemas.openxmlformats.org/spreadsheetml/2006/main" xmlns:r="http://schemas.openxmlformats.org/officeDocument/2006/relationships">
  <sheetPr>
    <tabColor indexed="26"/>
    <pageSetUpPr fitToPage="1"/>
  </sheetPr>
  <dimension ref="A1:K33"/>
  <sheetViews>
    <sheetView workbookViewId="0" topLeftCell="A1">
      <selection activeCell="A1" sqref="A1"/>
    </sheetView>
  </sheetViews>
  <sheetFormatPr defaultColWidth="9.140625" defaultRowHeight="12.75" zeroHeight="1"/>
  <cols>
    <col min="1" max="1" width="3.7109375" style="15" customWidth="1"/>
    <col min="2" max="2" width="25.28125" style="15" customWidth="1"/>
    <col min="3" max="10" width="15.7109375" style="15" customWidth="1"/>
    <col min="11" max="11" width="40.28125" style="15" customWidth="1"/>
    <col min="12" max="16384" width="9.140625" style="15" hidden="1" customWidth="1"/>
  </cols>
  <sheetData>
    <row r="1" spans="1:2" s="23" customFormat="1" ht="12.75">
      <c r="A1" s="89"/>
      <c r="B1" s="91" t="s">
        <v>863</v>
      </c>
    </row>
    <row r="2" ht="11.25">
      <c r="B2" s="116" t="s">
        <v>345</v>
      </c>
    </row>
    <row r="3" ht="11.25">
      <c r="H3" s="19"/>
    </row>
    <row r="4" spans="3:10" ht="11.25" customHeight="1">
      <c r="C4" s="654" t="s">
        <v>867</v>
      </c>
      <c r="D4" s="650" t="s">
        <v>865</v>
      </c>
      <c r="E4" s="657"/>
      <c r="F4" s="657"/>
      <c r="G4" s="657"/>
      <c r="H4" s="657"/>
      <c r="I4" s="651"/>
      <c r="J4" s="647" t="s">
        <v>866</v>
      </c>
    </row>
    <row r="5" spans="3:10" ht="14.25" customHeight="1">
      <c r="C5" s="655"/>
      <c r="D5" s="650" t="s">
        <v>861</v>
      </c>
      <c r="E5" s="651"/>
      <c r="F5" s="650" t="s">
        <v>330</v>
      </c>
      <c r="G5" s="651"/>
      <c r="H5" s="652" t="s">
        <v>331</v>
      </c>
      <c r="I5" s="652" t="s">
        <v>332</v>
      </c>
      <c r="J5" s="648"/>
    </row>
    <row r="6" spans="2:10" ht="22.5">
      <c r="B6" s="236" t="s">
        <v>244</v>
      </c>
      <c r="C6" s="656"/>
      <c r="D6" s="489" t="s">
        <v>862</v>
      </c>
      <c r="E6" s="489" t="s">
        <v>333</v>
      </c>
      <c r="F6" s="489" t="s">
        <v>334</v>
      </c>
      <c r="G6" s="489" t="s">
        <v>335</v>
      </c>
      <c r="H6" s="653"/>
      <c r="I6" s="653"/>
      <c r="J6" s="649"/>
    </row>
    <row r="7" spans="2:11" ht="11.25">
      <c r="B7" s="254" t="s">
        <v>303</v>
      </c>
      <c r="C7" s="490"/>
      <c r="D7" s="491"/>
      <c r="E7" s="492"/>
      <c r="F7" s="491"/>
      <c r="G7" s="491"/>
      <c r="H7" s="491"/>
      <c r="I7" s="491"/>
      <c r="J7" s="494">
        <f>SUMPRODUCT(C7:I7,'EMISSIONS FACTORS'!C424:I424)/1000</f>
        <v>0</v>
      </c>
      <c r="K7" s="202">
        <f>IF(C7&lt;&gt;SUM(D7:I7),"WARNING: Row C should equal the sum of rows D to I","")</f>
      </c>
    </row>
    <row r="8" spans="2:11" ht="11.25">
      <c r="B8" s="254" t="s">
        <v>304</v>
      </c>
      <c r="C8" s="490"/>
      <c r="D8" s="492"/>
      <c r="E8" s="492"/>
      <c r="F8" s="491"/>
      <c r="G8" s="491"/>
      <c r="H8" s="491"/>
      <c r="I8" s="491"/>
      <c r="J8" s="494">
        <f>SUMPRODUCT(C8:I8,'EMISSIONS FACTORS'!C425:I425)/1000</f>
        <v>0</v>
      </c>
      <c r="K8" s="202"/>
    </row>
    <row r="9" spans="2:11" ht="11.25">
      <c r="B9" s="254" t="s">
        <v>305</v>
      </c>
      <c r="C9" s="490"/>
      <c r="D9" s="492"/>
      <c r="E9" s="492"/>
      <c r="F9" s="491"/>
      <c r="G9" s="491"/>
      <c r="H9" s="491"/>
      <c r="I9" s="491"/>
      <c r="J9" s="494">
        <f>SUMPRODUCT(C9:I9,'EMISSIONS FACTORS'!C426:I426)/1000</f>
        <v>0</v>
      </c>
      <c r="K9" s="202"/>
    </row>
    <row r="10" spans="2:11" ht="11.25">
      <c r="B10" s="254" t="s">
        <v>856</v>
      </c>
      <c r="C10" s="490"/>
      <c r="D10" s="491"/>
      <c r="E10" s="492"/>
      <c r="F10" s="491"/>
      <c r="G10" s="491"/>
      <c r="H10" s="491"/>
      <c r="I10" s="491"/>
      <c r="J10" s="494">
        <f>SUMPRODUCT(C10:I10,'EMISSIONS FACTORS'!C427:I427)/1000</f>
        <v>0</v>
      </c>
      <c r="K10" s="202"/>
    </row>
    <row r="11" spans="2:11" ht="11.25">
      <c r="B11" s="254" t="s">
        <v>306</v>
      </c>
      <c r="C11" s="490"/>
      <c r="D11" s="491"/>
      <c r="E11" s="492"/>
      <c r="F11" s="491"/>
      <c r="G11" s="492"/>
      <c r="H11" s="491"/>
      <c r="I11" s="491"/>
      <c r="J11" s="494">
        <f>SUMPRODUCT(C11:I11,'EMISSIONS FACTORS'!C428:I428)/1000</f>
        <v>0</v>
      </c>
      <c r="K11" s="202"/>
    </row>
    <row r="12" spans="2:11" ht="11.25">
      <c r="B12" s="254" t="s">
        <v>307</v>
      </c>
      <c r="C12" s="490"/>
      <c r="D12" s="492"/>
      <c r="E12" s="491"/>
      <c r="F12" s="491"/>
      <c r="G12" s="492"/>
      <c r="H12" s="492"/>
      <c r="I12" s="491"/>
      <c r="J12" s="494">
        <f>SUMPRODUCT(C12:I12,'EMISSIONS FACTORS'!C429:I429)/1000</f>
        <v>0</v>
      </c>
      <c r="K12" s="202"/>
    </row>
    <row r="13" spans="2:11" ht="11.25">
      <c r="B13" s="254" t="s">
        <v>308</v>
      </c>
      <c r="C13" s="490"/>
      <c r="D13" s="492"/>
      <c r="E13" s="491"/>
      <c r="F13" s="491"/>
      <c r="G13" s="492"/>
      <c r="H13" s="492"/>
      <c r="I13" s="491"/>
      <c r="J13" s="494">
        <f>SUMPRODUCT(C13:I13,'EMISSIONS FACTORS'!C430:I430)/1000</f>
        <v>0</v>
      </c>
      <c r="K13" s="202"/>
    </row>
    <row r="14" spans="2:11" ht="11.25">
      <c r="B14" s="254" t="s">
        <v>309</v>
      </c>
      <c r="C14" s="490"/>
      <c r="D14" s="492"/>
      <c r="E14" s="491"/>
      <c r="F14" s="491"/>
      <c r="G14" s="492"/>
      <c r="H14" s="492"/>
      <c r="I14" s="491"/>
      <c r="J14" s="494">
        <f>SUMPRODUCT(C14:I14,'EMISSIONS FACTORS'!C431:I431)/1000</f>
        <v>0</v>
      </c>
      <c r="K14" s="202"/>
    </row>
    <row r="15" spans="2:11" ht="11.25">
      <c r="B15" s="254" t="s">
        <v>310</v>
      </c>
      <c r="C15" s="490"/>
      <c r="D15" s="492"/>
      <c r="E15" s="491"/>
      <c r="F15" s="491"/>
      <c r="G15" s="492"/>
      <c r="H15" s="492"/>
      <c r="I15" s="491"/>
      <c r="J15" s="494">
        <f>SUMPRODUCT(C15:I15,'EMISSIONS FACTORS'!C432:I432)/1000</f>
        <v>0</v>
      </c>
      <c r="K15" s="202"/>
    </row>
    <row r="16" spans="2:11" ht="11.25">
      <c r="B16" s="254" t="s">
        <v>311</v>
      </c>
      <c r="C16" s="490"/>
      <c r="D16" s="492"/>
      <c r="E16" s="491"/>
      <c r="F16" s="491"/>
      <c r="G16" s="492"/>
      <c r="H16" s="492"/>
      <c r="I16" s="491"/>
      <c r="J16" s="494">
        <f>SUMPRODUCT(C16:I16,'EMISSIONS FACTORS'!C433:I433)/1000</f>
        <v>0</v>
      </c>
      <c r="K16" s="202"/>
    </row>
    <row r="17" spans="2:11" ht="11.25">
      <c r="B17" s="254" t="s">
        <v>312</v>
      </c>
      <c r="C17" s="490"/>
      <c r="D17" s="491"/>
      <c r="E17" s="492"/>
      <c r="F17" s="491"/>
      <c r="G17" s="492"/>
      <c r="H17" s="492"/>
      <c r="I17" s="491"/>
      <c r="J17" s="494">
        <f>SUMPRODUCT(C17:I17,'EMISSIONS FACTORS'!C434:I434)/1000</f>
        <v>0</v>
      </c>
      <c r="K17" s="202"/>
    </row>
    <row r="18" spans="2:11" ht="11.25">
      <c r="B18" s="254" t="s">
        <v>313</v>
      </c>
      <c r="C18" s="490"/>
      <c r="D18" s="492"/>
      <c r="E18" s="491"/>
      <c r="F18" s="491"/>
      <c r="G18" s="492"/>
      <c r="H18" s="492"/>
      <c r="I18" s="491"/>
      <c r="J18" s="494">
        <f>SUMPRODUCT(C18:I18,'EMISSIONS FACTORS'!C435:I435)/1000</f>
        <v>0</v>
      </c>
      <c r="K18" s="202"/>
    </row>
    <row r="19" spans="2:11" ht="11.25">
      <c r="B19" s="254" t="s">
        <v>857</v>
      </c>
      <c r="C19" s="490"/>
      <c r="D19" s="491"/>
      <c r="E19" s="492"/>
      <c r="F19" s="491"/>
      <c r="G19" s="492"/>
      <c r="H19" s="492"/>
      <c r="I19" s="491"/>
      <c r="J19" s="494">
        <f>SUMPRODUCT(C19:I19,'EMISSIONS FACTORS'!C436:I436)/1000</f>
        <v>0</v>
      </c>
      <c r="K19" s="202"/>
    </row>
    <row r="20" spans="2:11" ht="11.25">
      <c r="B20" s="254" t="s">
        <v>314</v>
      </c>
      <c r="C20" s="490"/>
      <c r="D20" s="491"/>
      <c r="E20" s="491"/>
      <c r="F20" s="491"/>
      <c r="G20" s="492"/>
      <c r="H20" s="492"/>
      <c r="I20" s="491"/>
      <c r="J20" s="494">
        <f>SUMPRODUCT(C20:I20,'EMISSIONS FACTORS'!C437:I437)/1000</f>
        <v>0</v>
      </c>
      <c r="K20" s="202"/>
    </row>
    <row r="21" spans="2:11" ht="11.25">
      <c r="B21" s="254" t="s">
        <v>858</v>
      </c>
      <c r="C21" s="490"/>
      <c r="D21" s="491"/>
      <c r="E21" s="491"/>
      <c r="F21" s="491"/>
      <c r="G21" s="492"/>
      <c r="H21" s="492"/>
      <c r="I21" s="493"/>
      <c r="J21" s="494">
        <f>SUMPRODUCT(C21:I21,'EMISSIONS FACTORS'!C438:I438)/1000</f>
        <v>0</v>
      </c>
      <c r="K21" s="202"/>
    </row>
    <row r="22" spans="2:11" ht="11.25">
      <c r="B22" s="254" t="s">
        <v>860</v>
      </c>
      <c r="C22" s="490"/>
      <c r="D22" s="491"/>
      <c r="E22" s="492"/>
      <c r="F22" s="491"/>
      <c r="G22" s="491"/>
      <c r="H22" s="491"/>
      <c r="I22" s="491"/>
      <c r="J22" s="494">
        <f>SUMPRODUCT(C22:I22,'EMISSIONS FACTORS'!C439:I439)/1000</f>
        <v>0</v>
      </c>
      <c r="K22" s="202"/>
    </row>
    <row r="23" spans="2:6" ht="11.25">
      <c r="B23" s="161" t="s">
        <v>864</v>
      </c>
      <c r="C23" s="19"/>
      <c r="D23" s="19"/>
      <c r="E23" s="19"/>
      <c r="F23" s="19"/>
    </row>
    <row r="24" spans="2:10" ht="11.25">
      <c r="B24" s="76"/>
      <c r="C24" s="19"/>
      <c r="D24" s="19"/>
      <c r="E24" s="19"/>
      <c r="F24" s="19"/>
      <c r="G24" s="19"/>
      <c r="I24" s="507" t="s">
        <v>745</v>
      </c>
      <c r="J24" s="504">
        <v>0</v>
      </c>
    </row>
    <row r="25" spans="2:10" ht="11.25">
      <c r="B25" s="17" t="s">
        <v>79</v>
      </c>
      <c r="C25" s="82"/>
      <c r="D25" s="82"/>
      <c r="E25" s="82"/>
      <c r="F25" s="82"/>
      <c r="I25" s="204" t="s">
        <v>777</v>
      </c>
      <c r="J25" s="495">
        <f>SUM(J7:J22)*(1-J24)</f>
        <v>0</v>
      </c>
    </row>
    <row r="26" spans="2:6" ht="11.25">
      <c r="B26" s="581"/>
      <c r="C26" s="582"/>
      <c r="D26" s="582"/>
      <c r="E26" s="582"/>
      <c r="F26" s="583"/>
    </row>
    <row r="27" spans="2:6" ht="11.25">
      <c r="B27" s="584"/>
      <c r="C27" s="609"/>
      <c r="D27" s="609"/>
      <c r="E27" s="609"/>
      <c r="F27" s="586"/>
    </row>
    <row r="28" spans="2:6" ht="11.25">
      <c r="B28" s="584"/>
      <c r="C28" s="609"/>
      <c r="D28" s="609"/>
      <c r="E28" s="609"/>
      <c r="F28" s="586"/>
    </row>
    <row r="29" spans="2:6" ht="11.25">
      <c r="B29" s="584"/>
      <c r="C29" s="609"/>
      <c r="D29" s="609"/>
      <c r="E29" s="609"/>
      <c r="F29" s="586"/>
    </row>
    <row r="30" spans="2:6" ht="11.25">
      <c r="B30" s="584"/>
      <c r="C30" s="609"/>
      <c r="D30" s="609"/>
      <c r="E30" s="609"/>
      <c r="F30" s="586"/>
    </row>
    <row r="31" spans="2:6" ht="11.25">
      <c r="B31" s="587"/>
      <c r="C31" s="588"/>
      <c r="D31" s="588"/>
      <c r="E31" s="588"/>
      <c r="F31" s="589"/>
    </row>
    <row r="32" ht="11.25"/>
    <row r="33" ht="11.25">
      <c r="B33" s="116" t="s">
        <v>345</v>
      </c>
    </row>
    <row r="34" ht="11.25"/>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sheetData>
  <mergeCells count="8">
    <mergeCell ref="B26:F31"/>
    <mergeCell ref="D5:E5"/>
    <mergeCell ref="C4:C6"/>
    <mergeCell ref="D4:I4"/>
    <mergeCell ref="J4:J6"/>
    <mergeCell ref="F5:G5"/>
    <mergeCell ref="H5:H6"/>
    <mergeCell ref="I5:I6"/>
  </mergeCells>
  <hyperlinks>
    <hyperlink ref="B2" location="SCREENING!A1" display="Return to Screening sheet"/>
    <hyperlink ref="B33" location="SCREENING!A1" display="Return to Screening sheet"/>
  </hyperlinks>
  <printOptions/>
  <pageMargins left="0.75" right="0.75" top="1" bottom="1" header="0.5" footer="0.5"/>
  <pageSetup fitToHeight="1" fitToWidth="1" horizontalDpi="600" verticalDpi="600" orientation="landscape" paperSize="9" scale="68" r:id="rId1"/>
</worksheet>
</file>

<file path=xl/worksheets/sheet23.xml><?xml version="1.0" encoding="utf-8"?>
<worksheet xmlns="http://schemas.openxmlformats.org/spreadsheetml/2006/main" xmlns:r="http://schemas.openxmlformats.org/officeDocument/2006/relationships">
  <sheetPr>
    <pageSetUpPr fitToPage="1"/>
  </sheetPr>
  <dimension ref="A1:O535"/>
  <sheetViews>
    <sheetView workbookViewId="0" topLeftCell="A1">
      <selection activeCell="A1" sqref="A1"/>
    </sheetView>
  </sheetViews>
  <sheetFormatPr defaultColWidth="9.140625" defaultRowHeight="12.75" zeroHeight="1"/>
  <cols>
    <col min="1" max="1" width="3.7109375" style="14" customWidth="1"/>
    <col min="2" max="2" width="52.00390625" style="14" customWidth="1"/>
    <col min="3" max="3" width="30.421875" style="14" customWidth="1"/>
    <col min="4" max="4" width="26.8515625" style="14" customWidth="1"/>
    <col min="5" max="5" width="28.7109375" style="14" customWidth="1"/>
    <col min="6" max="6" width="25.00390625" style="14" customWidth="1"/>
    <col min="7" max="7" width="18.140625" style="14" customWidth="1"/>
    <col min="8" max="8" width="20.140625" style="14" customWidth="1"/>
    <col min="9" max="9" width="11.8515625" style="14" customWidth="1"/>
    <col min="10" max="10" width="12.57421875" style="14" customWidth="1"/>
    <col min="11" max="11" width="9.140625" style="14" customWidth="1"/>
    <col min="12" max="16384" width="0" style="14" hidden="1" customWidth="1"/>
  </cols>
  <sheetData>
    <row r="1" spans="1:2" s="349" customFormat="1" ht="12.75">
      <c r="A1" s="259"/>
      <c r="B1" s="348" t="s">
        <v>839</v>
      </c>
    </row>
    <row r="2" ht="11.25"/>
    <row r="3" spans="2:4" s="240" customFormat="1" ht="11.25">
      <c r="B3" s="246" t="s">
        <v>56</v>
      </c>
      <c r="D3" s="246" t="s">
        <v>444</v>
      </c>
    </row>
    <row r="4" ht="11.25">
      <c r="G4" s="256"/>
    </row>
    <row r="5" spans="2:4" ht="11.25" customHeight="1">
      <c r="B5" s="236" t="s">
        <v>57</v>
      </c>
      <c r="C5" s="236" t="s">
        <v>128</v>
      </c>
      <c r="D5" s="236" t="s">
        <v>576</v>
      </c>
    </row>
    <row r="6" spans="2:4" ht="11.25">
      <c r="B6" s="274" t="s">
        <v>557</v>
      </c>
      <c r="C6" s="274"/>
      <c r="D6" s="276"/>
    </row>
    <row r="7" spans="2:4" ht="11.25">
      <c r="B7" s="276" t="s">
        <v>58</v>
      </c>
      <c r="C7" s="276">
        <v>0.00020487</v>
      </c>
      <c r="D7" s="276"/>
    </row>
    <row r="8" spans="2:4" ht="11.25">
      <c r="B8" s="276" t="s">
        <v>64</v>
      </c>
      <c r="C8" s="276">
        <v>0.000102435</v>
      </c>
      <c r="D8" s="276" t="s">
        <v>445</v>
      </c>
    </row>
    <row r="9" spans="2:4" ht="11.25">
      <c r="B9" s="276" t="s">
        <v>67</v>
      </c>
      <c r="C9" s="276">
        <v>6.112999999999999E-05</v>
      </c>
      <c r="D9" s="276"/>
    </row>
    <row r="10" spans="2:4" ht="11.25">
      <c r="B10" s="276" t="s">
        <v>68</v>
      </c>
      <c r="C10" s="276">
        <v>1.777E-05</v>
      </c>
      <c r="D10" s="276"/>
    </row>
    <row r="11" spans="2:4" ht="11.25">
      <c r="B11" s="276" t="s">
        <v>69</v>
      </c>
      <c r="C11" s="276">
        <v>6.911000000000001E-05</v>
      </c>
      <c r="D11" s="276"/>
    </row>
    <row r="12" spans="2:4" ht="11.25">
      <c r="B12" s="276" t="s">
        <v>59</v>
      </c>
      <c r="C12" s="276">
        <v>0.00017102</v>
      </c>
      <c r="D12" s="276"/>
    </row>
    <row r="13" spans="2:4" ht="11.25">
      <c r="B13" s="276" t="s">
        <v>70</v>
      </c>
      <c r="C13" s="276">
        <v>9.826E-05</v>
      </c>
      <c r="D13" s="276"/>
    </row>
    <row r="14" spans="2:4" ht="11.25">
      <c r="B14" s="276" t="s">
        <v>60</v>
      </c>
      <c r="C14" s="276">
        <v>0.00011219999999999999</v>
      </c>
      <c r="D14" s="276"/>
    </row>
    <row r="15" spans="2:4" ht="11.25">
      <c r="B15" s="276" t="s">
        <v>61</v>
      </c>
      <c r="C15" s="276">
        <v>0</v>
      </c>
      <c r="D15" s="276"/>
    </row>
    <row r="16" spans="2:4" ht="11.25">
      <c r="B16" s="276" t="s">
        <v>62</v>
      </c>
      <c r="C16" s="276">
        <v>0</v>
      </c>
      <c r="D16" s="276"/>
    </row>
    <row r="17" spans="2:4" ht="11.25">
      <c r="B17" s="276" t="s">
        <v>66</v>
      </c>
      <c r="C17" s="276">
        <v>0.00022350999999999998</v>
      </c>
      <c r="D17" s="276"/>
    </row>
    <row r="18" spans="2:4" ht="11.25">
      <c r="B18" s="276" t="s">
        <v>65</v>
      </c>
      <c r="C18" s="276">
        <v>0.00025762</v>
      </c>
      <c r="D18" s="276"/>
    </row>
    <row r="19" spans="2:4" ht="11.25">
      <c r="B19" s="276" t="s">
        <v>63</v>
      </c>
      <c r="C19" s="276">
        <v>0.00011609</v>
      </c>
      <c r="D19" s="276"/>
    </row>
    <row r="20" spans="2:4" ht="12.75">
      <c r="B20"/>
      <c r="C20"/>
      <c r="D20"/>
    </row>
    <row r="21" ht="11.25"/>
    <row r="22" spans="2:4" s="240" customFormat="1" ht="11.25">
      <c r="B22" s="246" t="s">
        <v>219</v>
      </c>
      <c r="D22" s="246" t="s">
        <v>446</v>
      </c>
    </row>
    <row r="23" ht="11.25"/>
    <row r="24" ht="11.25">
      <c r="B24" s="256" t="s">
        <v>193</v>
      </c>
    </row>
    <row r="25" spans="3:7" ht="11.25">
      <c r="C25" s="526"/>
      <c r="G25" s="256"/>
    </row>
    <row r="26" spans="2:6" ht="22.5">
      <c r="B26" s="236" t="s">
        <v>358</v>
      </c>
      <c r="C26" s="236" t="s">
        <v>194</v>
      </c>
      <c r="D26" s="236" t="s">
        <v>277</v>
      </c>
      <c r="E26" s="236" t="s">
        <v>278</v>
      </c>
      <c r="F26" s="278"/>
    </row>
    <row r="27" spans="2:7" ht="11.25">
      <c r="B27" s="276" t="s">
        <v>195</v>
      </c>
      <c r="C27" s="279">
        <v>0.17785015856199998</v>
      </c>
      <c r="D27" s="280">
        <v>0.049211912042641644</v>
      </c>
      <c r="E27" s="280">
        <v>0.22706207060464162</v>
      </c>
      <c r="G27" s="255"/>
    </row>
    <row r="28" spans="2:7" ht="11.25">
      <c r="B28" s="276" t="s">
        <v>196</v>
      </c>
      <c r="C28" s="279">
        <v>0.019168067101449273</v>
      </c>
      <c r="D28" s="280">
        <v>0.049211912042641644</v>
      </c>
      <c r="E28" s="280">
        <v>0.06837997914409091</v>
      </c>
      <c r="G28" s="255"/>
    </row>
    <row r="29" spans="2:7" ht="11.25">
      <c r="B29" s="276" t="s">
        <v>197</v>
      </c>
      <c r="C29" s="280">
        <v>0.5592290250351999</v>
      </c>
      <c r="D29" s="280">
        <v>0.0646440826922356</v>
      </c>
      <c r="E29" s="280">
        <v>0.6238731077274355</v>
      </c>
      <c r="G29" s="255"/>
    </row>
    <row r="30" spans="2:7" ht="11.25">
      <c r="B30" s="276" t="s">
        <v>204</v>
      </c>
      <c r="C30" s="280">
        <v>0.28286331948773114</v>
      </c>
      <c r="D30" s="280">
        <v>0.053864827816388565</v>
      </c>
      <c r="E30" s="280">
        <v>0.3367281473041197</v>
      </c>
      <c r="G30" s="255"/>
    </row>
    <row r="31" ht="11.25">
      <c r="G31" s="255"/>
    </row>
    <row r="32" ht="11.25">
      <c r="G32" s="255"/>
    </row>
    <row r="33" spans="2:7" s="240" customFormat="1" ht="11.25">
      <c r="B33" s="246" t="s">
        <v>581</v>
      </c>
      <c r="D33" s="246" t="s">
        <v>447</v>
      </c>
      <c r="G33" s="271"/>
    </row>
    <row r="34" ht="11.25"/>
    <row r="35" ht="11.25">
      <c r="B35" s="256" t="s">
        <v>661</v>
      </c>
    </row>
    <row r="36" ht="11.25"/>
    <row r="37" spans="2:5" ht="11.25">
      <c r="B37" s="236" t="s">
        <v>670</v>
      </c>
      <c r="C37" s="236" t="s">
        <v>582</v>
      </c>
      <c r="D37" s="236"/>
      <c r="E37" s="236" t="s">
        <v>662</v>
      </c>
    </row>
    <row r="38" spans="2:5" ht="11.25">
      <c r="B38" s="282" t="s">
        <v>671</v>
      </c>
      <c r="C38" s="370" t="s">
        <v>824</v>
      </c>
      <c r="D38" s="281"/>
      <c r="E38" s="283">
        <v>3.75572991161353</v>
      </c>
    </row>
    <row r="39" spans="2:5" ht="11.25">
      <c r="B39" s="282" t="s">
        <v>672</v>
      </c>
      <c r="C39" s="370" t="s">
        <v>584</v>
      </c>
      <c r="D39" s="281"/>
      <c r="E39" s="283">
        <v>0.7688369362980958</v>
      </c>
    </row>
    <row r="40" spans="2:5" ht="11.25">
      <c r="B40" s="282" t="s">
        <v>673</v>
      </c>
      <c r="C40" s="370" t="s">
        <v>825</v>
      </c>
      <c r="D40" s="281"/>
      <c r="E40" s="283">
        <v>1.5885591925453113</v>
      </c>
    </row>
    <row r="41" spans="2:5" ht="11.25">
      <c r="B41" s="284">
        <v>10</v>
      </c>
      <c r="C41" s="370" t="s">
        <v>826</v>
      </c>
      <c r="D41" s="281"/>
      <c r="E41" s="283">
        <v>7.03674587784182</v>
      </c>
    </row>
    <row r="42" spans="2:5" ht="11.25">
      <c r="B42" s="284">
        <v>11</v>
      </c>
      <c r="C42" s="370" t="s">
        <v>827</v>
      </c>
      <c r="D42" s="281"/>
      <c r="E42" s="283">
        <v>1.3481290364010095</v>
      </c>
    </row>
    <row r="43" spans="2:5" ht="11.25">
      <c r="B43" s="284">
        <v>13</v>
      </c>
      <c r="C43" s="370" t="s">
        <v>588</v>
      </c>
      <c r="D43" s="281"/>
      <c r="E43" s="283">
        <v>31.399616852445856</v>
      </c>
    </row>
    <row r="44" spans="2:5" ht="11.25">
      <c r="B44" s="284">
        <v>14</v>
      </c>
      <c r="C44" s="370" t="s">
        <v>589</v>
      </c>
      <c r="D44" s="281"/>
      <c r="E44" s="283">
        <v>1.887470156635031</v>
      </c>
    </row>
    <row r="45" spans="2:5" ht="11.25">
      <c r="B45" s="284">
        <v>15</v>
      </c>
      <c r="C45" s="370" t="s">
        <v>828</v>
      </c>
      <c r="D45" s="281"/>
      <c r="E45" s="283">
        <v>1.5927592560880062</v>
      </c>
    </row>
    <row r="46" spans="2:5" ht="11.25">
      <c r="B46" s="284">
        <v>16</v>
      </c>
      <c r="C46" s="370" t="s">
        <v>591</v>
      </c>
      <c r="D46" s="281"/>
      <c r="E46" s="283">
        <v>0.9295713502078842</v>
      </c>
    </row>
    <row r="47" spans="2:5" ht="11.25">
      <c r="B47" s="284">
        <v>17</v>
      </c>
      <c r="C47" s="370" t="s">
        <v>592</v>
      </c>
      <c r="D47" s="281"/>
      <c r="E47" s="283">
        <v>0.9526565016118471</v>
      </c>
    </row>
    <row r="48" spans="2:5" ht="11.25">
      <c r="B48" s="284">
        <v>18</v>
      </c>
      <c r="C48" s="370" t="s">
        <v>593</v>
      </c>
      <c r="D48" s="281"/>
      <c r="E48" s="283">
        <v>0.7120654300016068</v>
      </c>
    </row>
    <row r="49" spans="2:5" ht="11.25">
      <c r="B49" s="284">
        <v>19</v>
      </c>
      <c r="C49" s="370" t="s">
        <v>594</v>
      </c>
      <c r="D49" s="281"/>
      <c r="E49" s="283">
        <v>0.462380247164689</v>
      </c>
    </row>
    <row r="50" spans="2:5" ht="11.25">
      <c r="B50" s="284">
        <v>20</v>
      </c>
      <c r="C50" s="370" t="s">
        <v>595</v>
      </c>
      <c r="D50" s="281"/>
      <c r="E50" s="283">
        <v>0.9983414164817676</v>
      </c>
    </row>
    <row r="51" spans="2:5" ht="11.25">
      <c r="B51" s="284">
        <v>21</v>
      </c>
      <c r="C51" s="370" t="s">
        <v>596</v>
      </c>
      <c r="D51" s="281"/>
      <c r="E51" s="283">
        <v>1.3001272606975351</v>
      </c>
    </row>
    <row r="52" spans="2:5" ht="11.25">
      <c r="B52" s="284">
        <v>22</v>
      </c>
      <c r="C52" s="370" t="s">
        <v>597</v>
      </c>
      <c r="D52" s="281"/>
      <c r="E52" s="283">
        <v>0.5317645807434493</v>
      </c>
    </row>
    <row r="53" spans="2:5" ht="11.25">
      <c r="B53" s="284">
        <v>23</v>
      </c>
      <c r="C53" s="370" t="s">
        <v>829</v>
      </c>
      <c r="D53" s="281"/>
      <c r="E53" s="283">
        <v>2.8500146135042512</v>
      </c>
    </row>
    <row r="54" spans="2:5" ht="11.25">
      <c r="B54" s="284" t="s">
        <v>674</v>
      </c>
      <c r="C54" s="370" t="s">
        <v>599</v>
      </c>
      <c r="D54" s="281"/>
      <c r="E54" s="283">
        <v>2.161258500463147</v>
      </c>
    </row>
    <row r="55" spans="2:5" ht="11.25">
      <c r="B55" s="284">
        <v>24.13</v>
      </c>
      <c r="C55" s="370" t="s">
        <v>600</v>
      </c>
      <c r="D55" s="281"/>
      <c r="E55" s="283">
        <v>2.406369816808504</v>
      </c>
    </row>
    <row r="56" spans="2:5" ht="11.25">
      <c r="B56" s="284">
        <v>24.14</v>
      </c>
      <c r="C56" s="370" t="s">
        <v>601</v>
      </c>
      <c r="D56" s="281"/>
      <c r="E56" s="283">
        <v>2.060060745244614</v>
      </c>
    </row>
    <row r="57" spans="2:5" ht="11.25">
      <c r="B57" s="284">
        <v>24.15</v>
      </c>
      <c r="C57" s="370" t="s">
        <v>602</v>
      </c>
      <c r="D57" s="281"/>
      <c r="E57" s="283">
        <v>6.154382473645806</v>
      </c>
    </row>
    <row r="58" spans="2:5" ht="11.25">
      <c r="B58" s="284" t="s">
        <v>675</v>
      </c>
      <c r="C58" s="370" t="s">
        <v>603</v>
      </c>
      <c r="D58" s="281"/>
      <c r="E58" s="283">
        <v>1.5419483793216042</v>
      </c>
    </row>
    <row r="59" spans="2:5" ht="11.25">
      <c r="B59" s="284">
        <v>24.2</v>
      </c>
      <c r="C59" s="370" t="s">
        <v>604</v>
      </c>
      <c r="D59" s="281"/>
      <c r="E59" s="283">
        <v>1.2767887825392028</v>
      </c>
    </row>
    <row r="60" spans="2:5" ht="11.25">
      <c r="B60" s="284">
        <v>24.3</v>
      </c>
      <c r="C60" s="370" t="s">
        <v>605</v>
      </c>
      <c r="D60" s="281"/>
      <c r="E60" s="283">
        <v>0.909814953344958</v>
      </c>
    </row>
    <row r="61" spans="2:5" ht="11.25">
      <c r="B61" s="284">
        <v>24.4</v>
      </c>
      <c r="C61" s="370" t="s">
        <v>606</v>
      </c>
      <c r="D61" s="281"/>
      <c r="E61" s="283">
        <v>0.8106809376413638</v>
      </c>
    </row>
    <row r="62" spans="2:5" ht="11.25">
      <c r="B62" s="284">
        <v>24.5</v>
      </c>
      <c r="C62" s="370" t="s">
        <v>607</v>
      </c>
      <c r="D62" s="281"/>
      <c r="E62" s="283">
        <v>0.8045332360183467</v>
      </c>
    </row>
    <row r="63" spans="2:5" ht="11.25">
      <c r="B63" s="284">
        <v>24.6</v>
      </c>
      <c r="C63" s="370" t="s">
        <v>608</v>
      </c>
      <c r="D63" s="281"/>
      <c r="E63" s="283">
        <v>1.021625342224953</v>
      </c>
    </row>
    <row r="64" spans="2:5" ht="11.25">
      <c r="B64" s="284">
        <v>24.7</v>
      </c>
      <c r="C64" s="370" t="s">
        <v>609</v>
      </c>
      <c r="D64" s="281"/>
      <c r="E64" s="283">
        <v>1.931633614458269</v>
      </c>
    </row>
    <row r="65" spans="2:5" ht="11.25">
      <c r="B65" s="284">
        <v>25.1</v>
      </c>
      <c r="C65" s="370" t="s">
        <v>610</v>
      </c>
      <c r="D65" s="281"/>
      <c r="E65" s="283">
        <v>1.192164932963438</v>
      </c>
    </row>
    <row r="66" spans="2:5" ht="11.25">
      <c r="B66" s="284">
        <v>25.2</v>
      </c>
      <c r="C66" s="370" t="s">
        <v>611</v>
      </c>
      <c r="D66" s="281"/>
      <c r="E66" s="283">
        <v>1.131881378339279</v>
      </c>
    </row>
    <row r="67" spans="2:5" ht="11.25">
      <c r="B67" s="284">
        <v>26.1</v>
      </c>
      <c r="C67" s="370" t="s">
        <v>612</v>
      </c>
      <c r="D67" s="281"/>
      <c r="E67" s="283">
        <v>1.6194179911563118</v>
      </c>
    </row>
    <row r="68" spans="2:5" ht="11.25">
      <c r="B68" s="284" t="s">
        <v>676</v>
      </c>
      <c r="C68" s="370" t="s">
        <v>613</v>
      </c>
      <c r="D68" s="281"/>
      <c r="E68" s="283">
        <v>1.3085157214254248</v>
      </c>
    </row>
    <row r="69" spans="2:5" ht="11.25">
      <c r="B69" s="284">
        <v>26.4</v>
      </c>
      <c r="C69" s="370" t="s">
        <v>618</v>
      </c>
      <c r="D69" s="281"/>
      <c r="E69" s="283">
        <v>2.0356131798729398</v>
      </c>
    </row>
    <row r="70" spans="2:5" ht="11.25">
      <c r="B70" s="284">
        <v>26.5</v>
      </c>
      <c r="C70" s="370" t="s">
        <v>619</v>
      </c>
      <c r="D70" s="281"/>
      <c r="E70" s="283">
        <v>12.506185940282855</v>
      </c>
    </row>
    <row r="71" spans="2:5" ht="11.25">
      <c r="B71" s="284" t="s">
        <v>677</v>
      </c>
      <c r="C71" s="370" t="s">
        <v>620</v>
      </c>
      <c r="D71" s="281"/>
      <c r="E71" s="283">
        <v>1.5873463756493544</v>
      </c>
    </row>
    <row r="72" spans="2:5" ht="11.25">
      <c r="B72" s="284" t="s">
        <v>678</v>
      </c>
      <c r="C72" s="370" t="s">
        <v>621</v>
      </c>
      <c r="D72" s="281"/>
      <c r="E72" s="283">
        <v>4.114230292910027</v>
      </c>
    </row>
    <row r="73" spans="2:5" ht="11.25">
      <c r="B73" s="284">
        <v>27.4</v>
      </c>
      <c r="C73" s="370" t="s">
        <v>622</v>
      </c>
      <c r="D73" s="281"/>
      <c r="E73" s="283">
        <v>2.910009437491131</v>
      </c>
    </row>
    <row r="74" spans="2:5" ht="11.25">
      <c r="B74" s="284">
        <v>27.5</v>
      </c>
      <c r="C74" s="370" t="s">
        <v>623</v>
      </c>
      <c r="D74" s="281"/>
      <c r="E74" s="283">
        <v>1.506138888419277</v>
      </c>
    </row>
    <row r="75" spans="2:5" ht="11.25">
      <c r="B75" s="284">
        <v>28</v>
      </c>
      <c r="C75" s="370" t="s">
        <v>624</v>
      </c>
      <c r="D75" s="281"/>
      <c r="E75" s="283">
        <v>1.18146098624559</v>
      </c>
    </row>
    <row r="76" spans="2:5" ht="11.25">
      <c r="B76" s="284">
        <v>29</v>
      </c>
      <c r="C76" s="370" t="s">
        <v>625</v>
      </c>
      <c r="D76" s="281"/>
      <c r="E76" s="283">
        <v>0.7783371090982245</v>
      </c>
    </row>
    <row r="77" spans="2:5" ht="11.25">
      <c r="B77" s="284">
        <v>30</v>
      </c>
      <c r="C77" s="370" t="s">
        <v>626</v>
      </c>
      <c r="D77" s="281"/>
      <c r="E77" s="283">
        <v>0.5803105851432376</v>
      </c>
    </row>
    <row r="78" spans="2:5" ht="11.25">
      <c r="B78" s="284">
        <v>31</v>
      </c>
      <c r="C78" s="370" t="s">
        <v>627</v>
      </c>
      <c r="D78" s="281"/>
      <c r="E78" s="283">
        <v>0.7709086900226966</v>
      </c>
    </row>
    <row r="79" spans="2:5" ht="11.25">
      <c r="B79" s="284">
        <v>32</v>
      </c>
      <c r="C79" s="370" t="s">
        <v>628</v>
      </c>
      <c r="D79" s="281"/>
      <c r="E79" s="283">
        <v>0.562338476307405</v>
      </c>
    </row>
    <row r="80" spans="2:5" ht="11.25">
      <c r="B80" s="284">
        <v>33</v>
      </c>
      <c r="C80" s="370" t="s">
        <v>629</v>
      </c>
      <c r="D80" s="281"/>
      <c r="E80" s="283">
        <v>0.5656582990948156</v>
      </c>
    </row>
    <row r="81" spans="2:5" ht="11.25">
      <c r="B81" s="284">
        <v>34</v>
      </c>
      <c r="C81" s="370" t="s">
        <v>630</v>
      </c>
      <c r="D81" s="281"/>
      <c r="E81" s="283">
        <v>0.8879596523470467</v>
      </c>
    </row>
    <row r="82" spans="2:5" ht="11.25">
      <c r="B82" s="284">
        <v>35</v>
      </c>
      <c r="C82" s="370" t="s">
        <v>631</v>
      </c>
      <c r="D82" s="281"/>
      <c r="E82" s="283">
        <v>0.7624260943371116</v>
      </c>
    </row>
    <row r="83" spans="2:5" ht="11.25">
      <c r="B83" s="284" t="s">
        <v>679</v>
      </c>
      <c r="C83" s="370" t="s">
        <v>632</v>
      </c>
      <c r="D83" s="281"/>
      <c r="E83" s="283">
        <v>0.9232979671509388</v>
      </c>
    </row>
    <row r="84" spans="2:5" ht="11.25">
      <c r="B84" s="284">
        <v>40.1</v>
      </c>
      <c r="C84" s="370" t="s">
        <v>830</v>
      </c>
      <c r="D84" s="281"/>
      <c r="E84" s="283">
        <v>9.791880138095507</v>
      </c>
    </row>
    <row r="85" spans="2:5" ht="11.25">
      <c r="B85" s="284" t="s">
        <v>680</v>
      </c>
      <c r="C85" s="370" t="s">
        <v>831</v>
      </c>
      <c r="D85" s="281"/>
      <c r="E85" s="283">
        <v>3.379924304640273</v>
      </c>
    </row>
    <row r="86" spans="2:5" ht="11.25">
      <c r="B86" s="284">
        <v>41</v>
      </c>
      <c r="C86" s="370" t="s">
        <v>636</v>
      </c>
      <c r="D86" s="281"/>
      <c r="E86" s="283">
        <v>0.5896164286096427</v>
      </c>
    </row>
    <row r="87" spans="2:5" ht="11.25">
      <c r="B87" s="284">
        <v>45</v>
      </c>
      <c r="C87" s="370" t="s">
        <v>832</v>
      </c>
      <c r="D87" s="281"/>
      <c r="E87" s="283">
        <v>0.5424836705027816</v>
      </c>
    </row>
    <row r="88" spans="2:5" ht="11.25">
      <c r="B88" s="284">
        <v>50</v>
      </c>
      <c r="C88" s="370" t="s">
        <v>638</v>
      </c>
      <c r="D88" s="281"/>
      <c r="E88" s="283">
        <v>0.46830999880725305</v>
      </c>
    </row>
    <row r="89" spans="2:5" ht="11.25">
      <c r="B89" s="284">
        <v>51</v>
      </c>
      <c r="C89" s="370" t="s">
        <v>639</v>
      </c>
      <c r="D89" s="281"/>
      <c r="E89" s="283">
        <v>0.5292215405594942</v>
      </c>
    </row>
    <row r="90" spans="2:5" ht="11.25">
      <c r="B90" s="284">
        <v>52</v>
      </c>
      <c r="C90" s="370" t="s">
        <v>640</v>
      </c>
      <c r="D90" s="281"/>
      <c r="E90" s="283">
        <v>0.37150817516849094</v>
      </c>
    </row>
    <row r="91" spans="2:5" ht="11.25">
      <c r="B91" s="284">
        <v>55</v>
      </c>
      <c r="C91" s="370" t="s">
        <v>641</v>
      </c>
      <c r="D91" s="281"/>
      <c r="E91" s="283">
        <v>0.599310096712726</v>
      </c>
    </row>
    <row r="92" spans="2:5" ht="11.25">
      <c r="B92" s="284">
        <v>60.1</v>
      </c>
      <c r="C92" s="370" t="s">
        <v>833</v>
      </c>
      <c r="D92" s="281"/>
      <c r="E92" s="283">
        <v>0.792587540459514</v>
      </c>
    </row>
    <row r="93" spans="2:5" ht="11.25">
      <c r="B93" s="284">
        <v>60.2</v>
      </c>
      <c r="C93" s="370" t="s">
        <v>835</v>
      </c>
      <c r="D93" s="281"/>
      <c r="E93" s="283">
        <v>1.1204690297048818</v>
      </c>
    </row>
    <row r="94" spans="2:5" ht="11.25">
      <c r="B94" s="284">
        <v>61</v>
      </c>
      <c r="C94" s="370" t="s">
        <v>836</v>
      </c>
      <c r="D94" s="281"/>
      <c r="E94" s="283">
        <v>4.048100067336118</v>
      </c>
    </row>
    <row r="95" spans="2:5" ht="11.25">
      <c r="B95" s="284">
        <v>62</v>
      </c>
      <c r="C95" s="370" t="s">
        <v>837</v>
      </c>
      <c r="D95" s="281"/>
      <c r="E95" s="283">
        <v>3.593458340137363</v>
      </c>
    </row>
    <row r="96" spans="2:5" ht="11.25">
      <c r="B96" s="284">
        <v>63</v>
      </c>
      <c r="C96" s="370" t="s">
        <v>646</v>
      </c>
      <c r="D96" s="281"/>
      <c r="E96" s="283">
        <v>0.3610762078610361</v>
      </c>
    </row>
    <row r="97" spans="2:5" ht="11.25">
      <c r="B97" s="284">
        <v>64</v>
      </c>
      <c r="C97" s="370" t="s">
        <v>16</v>
      </c>
      <c r="D97" s="281"/>
      <c r="E97" s="283">
        <v>0.36784239350247533</v>
      </c>
    </row>
    <row r="98" spans="2:5" ht="11.25">
      <c r="B98" s="284">
        <v>65</v>
      </c>
      <c r="C98" s="370" t="s">
        <v>647</v>
      </c>
      <c r="D98" s="281"/>
      <c r="E98" s="283">
        <v>0.18951701789331452</v>
      </c>
    </row>
    <row r="99" spans="2:5" ht="11.25">
      <c r="B99" s="284">
        <v>66</v>
      </c>
      <c r="C99" s="370" t="s">
        <v>649</v>
      </c>
      <c r="D99" s="281"/>
      <c r="E99" s="283">
        <v>0.36329756727036194</v>
      </c>
    </row>
    <row r="100" spans="2:5" ht="11.25">
      <c r="B100" s="284">
        <v>67</v>
      </c>
      <c r="C100" s="370" t="s">
        <v>650</v>
      </c>
      <c r="D100" s="281"/>
      <c r="E100" s="283">
        <v>0.304469976633371</v>
      </c>
    </row>
    <row r="101" spans="2:5" ht="11.25">
      <c r="B101" s="284">
        <v>70</v>
      </c>
      <c r="C101" s="370" t="s">
        <v>651</v>
      </c>
      <c r="D101" s="281"/>
      <c r="E101" s="283">
        <v>0.09535705678932742</v>
      </c>
    </row>
    <row r="102" spans="2:5" ht="11.25">
      <c r="B102" s="284">
        <v>71</v>
      </c>
      <c r="C102" s="370" t="s">
        <v>652</v>
      </c>
      <c r="D102" s="281"/>
      <c r="E102" s="283">
        <v>0.40605851147991723</v>
      </c>
    </row>
    <row r="103" spans="2:5" ht="11.25">
      <c r="B103" s="284">
        <v>72</v>
      </c>
      <c r="C103" s="370" t="s">
        <v>653</v>
      </c>
      <c r="D103" s="281"/>
      <c r="E103" s="283">
        <v>0.253398959090928</v>
      </c>
    </row>
    <row r="104" spans="2:5" ht="11.25">
      <c r="B104" s="284">
        <v>73</v>
      </c>
      <c r="C104" s="370" t="s">
        <v>23</v>
      </c>
      <c r="D104" s="281"/>
      <c r="E104" s="283">
        <v>0.44413248285262535</v>
      </c>
    </row>
    <row r="105" spans="2:5" ht="11.25">
      <c r="B105" s="284">
        <v>74</v>
      </c>
      <c r="C105" s="370" t="s">
        <v>654</v>
      </c>
      <c r="D105" s="281"/>
      <c r="E105" s="283">
        <v>0.20142694574585426</v>
      </c>
    </row>
    <row r="106" spans="2:5" ht="11.25">
      <c r="B106" s="284">
        <v>75</v>
      </c>
      <c r="C106" s="370" t="s">
        <v>433</v>
      </c>
      <c r="D106" s="281"/>
      <c r="E106" s="283">
        <v>0.45103035662224616</v>
      </c>
    </row>
    <row r="107" spans="2:5" ht="11.25">
      <c r="B107" s="284">
        <v>80</v>
      </c>
      <c r="C107" s="370" t="s">
        <v>26</v>
      </c>
      <c r="D107" s="281"/>
      <c r="E107" s="283">
        <v>0.2657693618022223</v>
      </c>
    </row>
    <row r="108" spans="2:5" ht="11.25">
      <c r="B108" s="284">
        <v>85</v>
      </c>
      <c r="C108" s="370" t="s">
        <v>27</v>
      </c>
      <c r="D108" s="281"/>
      <c r="E108" s="283">
        <v>0.39215228025518895</v>
      </c>
    </row>
    <row r="109" spans="2:5" ht="11.25">
      <c r="B109" s="284">
        <v>90</v>
      </c>
      <c r="C109" s="370" t="s">
        <v>658</v>
      </c>
      <c r="D109" s="281"/>
      <c r="E109" s="283">
        <v>2.386837310621061</v>
      </c>
    </row>
    <row r="110" spans="2:5" ht="11.25">
      <c r="B110" s="284">
        <v>91</v>
      </c>
      <c r="C110" s="370" t="s">
        <v>659</v>
      </c>
      <c r="D110" s="281"/>
      <c r="E110" s="283">
        <v>0.20471706772957549</v>
      </c>
    </row>
    <row r="111" spans="2:5" ht="11.25">
      <c r="B111" s="284">
        <v>92</v>
      </c>
      <c r="C111" s="370" t="s">
        <v>660</v>
      </c>
      <c r="D111" s="281"/>
      <c r="E111" s="283">
        <v>0.345137708260553</v>
      </c>
    </row>
    <row r="112" spans="2:5" ht="11.25">
      <c r="B112" s="284">
        <v>93</v>
      </c>
      <c r="C112" s="370" t="s">
        <v>212</v>
      </c>
      <c r="D112" s="281"/>
      <c r="E112" s="283">
        <v>0.41296573210303367</v>
      </c>
    </row>
    <row r="113" spans="1:11" ht="11.25">
      <c r="A113" s="272"/>
      <c r="B113" s="272"/>
      <c r="C113" s="272"/>
      <c r="D113" s="272"/>
      <c r="E113" s="272"/>
      <c r="F113" s="272"/>
      <c r="G113" s="272"/>
      <c r="H113" s="272"/>
      <c r="I113" s="272"/>
      <c r="J113" s="272"/>
      <c r="K113" s="272"/>
    </row>
    <row r="114" spans="1:15" ht="11.25" customHeight="1">
      <c r="A114" s="272"/>
      <c r="B114" s="461" t="s">
        <v>740</v>
      </c>
      <c r="C114" s="462" t="s">
        <v>838</v>
      </c>
      <c r="D114" s="463"/>
      <c r="E114" s="463"/>
      <c r="F114" s="463"/>
      <c r="G114" s="463"/>
      <c r="H114" s="463"/>
      <c r="I114" s="463"/>
      <c r="J114" s="463"/>
      <c r="K114" s="463"/>
      <c r="L114" s="286"/>
      <c r="M114" s="286"/>
      <c r="N114" s="286"/>
      <c r="O114" s="286"/>
    </row>
    <row r="115" spans="1:15" ht="11.25">
      <c r="A115" s="272"/>
      <c r="B115" s="461"/>
      <c r="C115" s="463" t="s">
        <v>663</v>
      </c>
      <c r="D115" s="461"/>
      <c r="E115" s="461"/>
      <c r="F115" s="461"/>
      <c r="G115" s="461"/>
      <c r="H115" s="461"/>
      <c r="I115" s="461"/>
      <c r="J115" s="461"/>
      <c r="K115" s="461"/>
      <c r="L115" s="104"/>
      <c r="M115" s="104"/>
      <c r="N115" s="104"/>
      <c r="O115" s="104"/>
    </row>
    <row r="116" spans="1:15" ht="11.25">
      <c r="A116" s="272"/>
      <c r="B116" s="461"/>
      <c r="C116" s="462"/>
      <c r="D116" s="463"/>
      <c r="E116" s="463"/>
      <c r="F116" s="463"/>
      <c r="G116" s="464"/>
      <c r="H116" s="464"/>
      <c r="I116" s="464"/>
      <c r="J116" s="464"/>
      <c r="K116" s="464"/>
      <c r="L116" s="287"/>
      <c r="M116" s="287"/>
      <c r="N116" s="287"/>
      <c r="O116" s="286"/>
    </row>
    <row r="117" spans="1:15" ht="11.25">
      <c r="A117" s="272"/>
      <c r="B117" s="461" t="s">
        <v>576</v>
      </c>
      <c r="C117" s="465"/>
      <c r="D117" s="465"/>
      <c r="E117" s="465"/>
      <c r="F117" s="465"/>
      <c r="G117" s="465"/>
      <c r="H117" s="465"/>
      <c r="I117" s="465"/>
      <c r="J117" s="465"/>
      <c r="K117" s="465"/>
      <c r="L117" s="369"/>
      <c r="M117" s="369"/>
      <c r="N117" s="369"/>
      <c r="O117" s="369"/>
    </row>
    <row r="118" spans="1:15" ht="11.25" customHeight="1">
      <c r="A118" s="272"/>
      <c r="B118" s="466">
        <v>1</v>
      </c>
      <c r="C118" s="372" t="s">
        <v>664</v>
      </c>
      <c r="D118" s="372"/>
      <c r="E118" s="372"/>
      <c r="F118" s="372"/>
      <c r="G118" s="372"/>
      <c r="H118" s="372"/>
      <c r="I118" s="372"/>
      <c r="J118" s="372"/>
      <c r="K118" s="372"/>
      <c r="L118" s="371"/>
      <c r="M118" s="371"/>
      <c r="N118" s="371"/>
      <c r="O118" s="371"/>
    </row>
    <row r="119" spans="1:15" ht="11.25" customHeight="1">
      <c r="A119" s="272"/>
      <c r="B119" s="466">
        <v>2</v>
      </c>
      <c r="C119" s="372" t="s">
        <v>665</v>
      </c>
      <c r="D119" s="372"/>
      <c r="E119" s="372"/>
      <c r="F119" s="372"/>
      <c r="G119" s="372"/>
      <c r="H119" s="372"/>
      <c r="I119" s="372"/>
      <c r="J119" s="372"/>
      <c r="K119" s="372"/>
      <c r="L119" s="371"/>
      <c r="M119" s="371"/>
      <c r="N119" s="371"/>
      <c r="O119" s="371"/>
    </row>
    <row r="120" spans="1:15" ht="11.25" customHeight="1">
      <c r="A120" s="272"/>
      <c r="B120" s="466">
        <v>3</v>
      </c>
      <c r="C120" s="372" t="s">
        <v>666</v>
      </c>
      <c r="D120" s="372"/>
      <c r="E120" s="372"/>
      <c r="F120" s="372"/>
      <c r="G120" s="372"/>
      <c r="H120" s="372"/>
      <c r="I120" s="372"/>
      <c r="J120" s="372"/>
      <c r="K120" s="372"/>
      <c r="L120" s="371"/>
      <c r="M120" s="371"/>
      <c r="N120" s="371"/>
      <c r="O120" s="371"/>
    </row>
    <row r="121" spans="1:15" ht="11.25" customHeight="1">
      <c r="A121" s="272"/>
      <c r="B121" s="466">
        <v>4</v>
      </c>
      <c r="C121" s="372" t="s">
        <v>667</v>
      </c>
      <c r="D121" s="372"/>
      <c r="E121" s="372"/>
      <c r="F121" s="372"/>
      <c r="G121" s="372"/>
      <c r="H121" s="372"/>
      <c r="I121" s="372"/>
      <c r="J121" s="372"/>
      <c r="K121" s="372"/>
      <c r="L121" s="372"/>
      <c r="M121" s="372"/>
      <c r="N121" s="372"/>
      <c r="O121" s="372"/>
    </row>
    <row r="122" spans="1:15" ht="11.25" customHeight="1">
      <c r="A122" s="272"/>
      <c r="B122" s="466">
        <v>5</v>
      </c>
      <c r="C122" s="461" t="s">
        <v>668</v>
      </c>
      <c r="D122" s="461"/>
      <c r="E122" s="461"/>
      <c r="F122" s="461"/>
      <c r="G122" s="461"/>
      <c r="H122" s="461"/>
      <c r="I122" s="461"/>
      <c r="J122" s="461"/>
      <c r="K122" s="461"/>
      <c r="L122" s="285"/>
      <c r="M122" s="285"/>
      <c r="N122" s="285"/>
      <c r="O122" s="285"/>
    </row>
    <row r="123" spans="1:11" ht="11.25">
      <c r="A123" s="272"/>
      <c r="B123" s="272"/>
      <c r="C123" s="272"/>
      <c r="D123" s="272"/>
      <c r="E123" s="272"/>
      <c r="F123" s="272"/>
      <c r="G123" s="272"/>
      <c r="H123" s="272"/>
      <c r="I123" s="272"/>
      <c r="J123" s="272"/>
      <c r="K123" s="272"/>
    </row>
    <row r="124" ht="11.25"/>
    <row r="125" spans="2:4" s="240" customFormat="1" ht="11.25">
      <c r="B125" s="246" t="s">
        <v>81</v>
      </c>
      <c r="D125" s="246" t="s">
        <v>448</v>
      </c>
    </row>
    <row r="126" spans="2:4" s="449" customFormat="1" ht="11.25">
      <c r="B126" s="450"/>
      <c r="D126" s="451"/>
    </row>
    <row r="127" spans="2:3" ht="11.25">
      <c r="B127" s="236" t="s">
        <v>82</v>
      </c>
      <c r="C127" s="236" t="s">
        <v>83</v>
      </c>
    </row>
    <row r="128" spans="2:3" ht="11.25">
      <c r="B128" s="275" t="s">
        <v>152</v>
      </c>
      <c r="C128" s="274"/>
    </row>
    <row r="129" spans="2:3" ht="11.25">
      <c r="B129" s="276" t="s">
        <v>84</v>
      </c>
      <c r="C129" s="288">
        <v>1</v>
      </c>
    </row>
    <row r="130" spans="2:3" ht="11.25">
      <c r="B130" s="276" t="s">
        <v>85</v>
      </c>
      <c r="C130" s="288">
        <v>21</v>
      </c>
    </row>
    <row r="131" spans="2:3" ht="11.25">
      <c r="B131" s="276" t="s">
        <v>86</v>
      </c>
      <c r="C131" s="288">
        <v>310</v>
      </c>
    </row>
    <row r="132" spans="2:3" ht="11.25">
      <c r="B132" s="276" t="s">
        <v>87</v>
      </c>
      <c r="C132" s="288">
        <v>11700</v>
      </c>
    </row>
    <row r="133" spans="2:3" ht="11.25">
      <c r="B133" s="276" t="s">
        <v>88</v>
      </c>
      <c r="C133" s="288">
        <v>650</v>
      </c>
    </row>
    <row r="134" spans="2:3" ht="11.25">
      <c r="B134" s="276" t="s">
        <v>89</v>
      </c>
      <c r="C134" s="288">
        <v>150</v>
      </c>
    </row>
    <row r="135" spans="2:3" ht="11.25">
      <c r="B135" s="276" t="s">
        <v>90</v>
      </c>
      <c r="C135" s="288">
        <v>2800</v>
      </c>
    </row>
    <row r="136" spans="2:3" ht="11.25">
      <c r="B136" s="276" t="s">
        <v>91</v>
      </c>
      <c r="C136" s="288">
        <v>1000</v>
      </c>
    </row>
    <row r="137" spans="2:3" ht="11.25">
      <c r="B137" s="276" t="s">
        <v>92</v>
      </c>
      <c r="C137" s="288">
        <v>1300</v>
      </c>
    </row>
    <row r="138" spans="2:3" ht="11.25">
      <c r="B138" s="276" t="s">
        <v>93</v>
      </c>
      <c r="C138" s="288">
        <v>300</v>
      </c>
    </row>
    <row r="139" spans="2:3" ht="11.25">
      <c r="B139" s="276" t="s">
        <v>94</v>
      </c>
      <c r="C139" s="288">
        <v>3800</v>
      </c>
    </row>
    <row r="140" spans="2:3" ht="11.25">
      <c r="B140" s="276" t="s">
        <v>95</v>
      </c>
      <c r="C140" s="288">
        <v>140</v>
      </c>
    </row>
    <row r="141" spans="2:3" ht="11.25">
      <c r="B141" s="276" t="s">
        <v>96</v>
      </c>
      <c r="C141" s="288">
        <v>2900</v>
      </c>
    </row>
    <row r="142" spans="2:3" ht="11.25">
      <c r="B142" s="276" t="s">
        <v>97</v>
      </c>
      <c r="C142" s="288">
        <v>6300</v>
      </c>
    </row>
    <row r="143" spans="2:3" ht="11.25">
      <c r="B143" s="276" t="s">
        <v>98</v>
      </c>
      <c r="C143" s="288">
        <v>560</v>
      </c>
    </row>
    <row r="144" spans="2:3" ht="11.25">
      <c r="B144" s="276" t="s">
        <v>99</v>
      </c>
      <c r="C144" s="288">
        <v>1300</v>
      </c>
    </row>
    <row r="145" spans="2:3" ht="11.25">
      <c r="B145" s="276" t="s">
        <v>100</v>
      </c>
      <c r="C145" s="288">
        <v>6500</v>
      </c>
    </row>
    <row r="146" spans="2:3" ht="11.25">
      <c r="B146" s="276" t="s">
        <v>101</v>
      </c>
      <c r="C146" s="288">
        <v>9200</v>
      </c>
    </row>
    <row r="147" spans="2:3" ht="11.25">
      <c r="B147" s="276" t="s">
        <v>102</v>
      </c>
      <c r="C147" s="288">
        <v>7000</v>
      </c>
    </row>
    <row r="148" spans="2:3" ht="11.25">
      <c r="B148" s="276" t="s">
        <v>103</v>
      </c>
      <c r="C148" s="288">
        <v>8700</v>
      </c>
    </row>
    <row r="149" spans="2:3" ht="11.25">
      <c r="B149" s="276" t="s">
        <v>104</v>
      </c>
      <c r="C149" s="288">
        <v>7000</v>
      </c>
    </row>
    <row r="150" spans="2:3" ht="11.25">
      <c r="B150" s="276" t="s">
        <v>105</v>
      </c>
      <c r="C150" s="288">
        <v>7500</v>
      </c>
    </row>
    <row r="151" spans="2:3" ht="11.25">
      <c r="B151" s="276" t="s">
        <v>106</v>
      </c>
      <c r="C151" s="288">
        <v>7400</v>
      </c>
    </row>
    <row r="152" spans="2:3" ht="11.25">
      <c r="B152" s="276" t="s">
        <v>107</v>
      </c>
      <c r="C152" s="288">
        <v>23900</v>
      </c>
    </row>
    <row r="153" spans="2:4" ht="11.25">
      <c r="B153" s="255"/>
      <c r="C153" s="289"/>
      <c r="D153" s="255"/>
    </row>
    <row r="154" spans="2:4" s="240" customFormat="1" ht="11.25">
      <c r="B154" s="246" t="s">
        <v>163</v>
      </c>
      <c r="C154" s="390"/>
      <c r="D154" s="246" t="s">
        <v>449</v>
      </c>
    </row>
    <row r="155" spans="2:4" s="449" customFormat="1" ht="11.25">
      <c r="B155" s="450"/>
      <c r="C155" s="452"/>
      <c r="D155" s="451"/>
    </row>
    <row r="156" spans="2:3" ht="11.25">
      <c r="B156" s="236" t="s">
        <v>162</v>
      </c>
      <c r="C156" s="236" t="s">
        <v>164</v>
      </c>
    </row>
    <row r="157" spans="2:3" ht="11.25">
      <c r="B157" s="117" t="s">
        <v>557</v>
      </c>
      <c r="C157" s="211"/>
    </row>
    <row r="158" spans="2:3" ht="11.25">
      <c r="B158" s="374" t="s">
        <v>165</v>
      </c>
      <c r="C158" s="290">
        <v>25</v>
      </c>
    </row>
    <row r="159" spans="2:3" ht="11.25">
      <c r="B159" s="374" t="s">
        <v>698</v>
      </c>
      <c r="C159" s="290">
        <v>12</v>
      </c>
    </row>
    <row r="160" spans="2:3" ht="11.25">
      <c r="B160" s="374" t="s">
        <v>167</v>
      </c>
      <c r="C160" s="290">
        <v>5</v>
      </c>
    </row>
    <row r="161" spans="2:3" ht="11.25">
      <c r="B161" s="374" t="s">
        <v>169</v>
      </c>
      <c r="C161" s="290">
        <v>2</v>
      </c>
    </row>
    <row r="162" ht="11.25"/>
    <row r="163" spans="2:4" s="240" customFormat="1" ht="11.25">
      <c r="B163" s="246" t="s">
        <v>694</v>
      </c>
      <c r="D163" s="246" t="s">
        <v>450</v>
      </c>
    </row>
    <row r="164" s="272" customFormat="1" ht="11.25">
      <c r="B164" s="291"/>
    </row>
    <row r="165" spans="2:12" ht="11.25">
      <c r="B165" s="291" t="s">
        <v>701</v>
      </c>
      <c r="L165" s="272"/>
    </row>
    <row r="166" spans="2:3" ht="11.25">
      <c r="B166" s="236" t="s">
        <v>434</v>
      </c>
      <c r="C166" s="236" t="s">
        <v>695</v>
      </c>
    </row>
    <row r="167" spans="2:3" ht="11.25">
      <c r="B167" s="292" t="s">
        <v>557</v>
      </c>
      <c r="C167" s="211"/>
    </row>
    <row r="168" spans="2:3" ht="11.25">
      <c r="B168" s="293" t="s">
        <v>698</v>
      </c>
      <c r="C168" s="294">
        <v>0.049</v>
      </c>
    </row>
    <row r="169" spans="2:3" ht="11.25">
      <c r="B169" s="293" t="s">
        <v>167</v>
      </c>
      <c r="C169" s="276">
        <v>0.035</v>
      </c>
    </row>
    <row r="170" spans="2:3" ht="11.25">
      <c r="B170" s="295" t="s">
        <v>169</v>
      </c>
      <c r="C170" s="296">
        <v>0.03</v>
      </c>
    </row>
    <row r="171" ht="11.25">
      <c r="B171" s="256"/>
    </row>
    <row r="172" ht="11.25">
      <c r="B172" s="256" t="s">
        <v>705</v>
      </c>
    </row>
    <row r="173" spans="2:3" ht="11.25">
      <c r="B173" s="236" t="s">
        <v>434</v>
      </c>
      <c r="C173" s="236" t="s">
        <v>695</v>
      </c>
    </row>
    <row r="174" spans="2:3" ht="11.25">
      <c r="B174" s="292" t="s">
        <v>557</v>
      </c>
      <c r="C174" s="211"/>
    </row>
    <row r="175" spans="2:3" ht="11.25">
      <c r="B175" s="293" t="s">
        <v>698</v>
      </c>
      <c r="C175" s="123">
        <v>0.102</v>
      </c>
    </row>
    <row r="176" spans="2:3" ht="11.25">
      <c r="B176" s="293" t="s">
        <v>167</v>
      </c>
      <c r="C176" s="123">
        <v>0.071</v>
      </c>
    </row>
    <row r="177" spans="2:4" ht="11.25">
      <c r="B177" s="453" t="s">
        <v>169</v>
      </c>
      <c r="C177" s="299">
        <v>0.065</v>
      </c>
      <c r="D177" s="272"/>
    </row>
    <row r="178" spans="2:4" ht="11.25">
      <c r="B178" s="301"/>
      <c r="C178" s="301"/>
      <c r="D178" s="272"/>
    </row>
    <row r="179" spans="2:4" ht="11.25">
      <c r="B179" s="272"/>
      <c r="C179" s="272"/>
      <c r="D179" s="272"/>
    </row>
    <row r="180" spans="1:4" s="240" customFormat="1" ht="11.25">
      <c r="A180" s="271"/>
      <c r="B180" s="239" t="s">
        <v>709</v>
      </c>
      <c r="C180" s="271"/>
      <c r="D180" s="239" t="s">
        <v>451</v>
      </c>
    </row>
    <row r="181" spans="2:4" ht="11.25">
      <c r="B181" s="301"/>
      <c r="C181" s="301"/>
      <c r="D181" s="272"/>
    </row>
    <row r="182" spans="2:3" ht="11.25">
      <c r="B182" s="236" t="s">
        <v>162</v>
      </c>
      <c r="C182" s="236" t="s">
        <v>691</v>
      </c>
    </row>
    <row r="183" spans="2:3" ht="11.25">
      <c r="B183" s="117" t="s">
        <v>557</v>
      </c>
      <c r="C183" s="276"/>
    </row>
    <row r="184" spans="2:3" ht="11.25">
      <c r="B184" s="374" t="s">
        <v>165</v>
      </c>
      <c r="C184" s="6">
        <f>2115/1000</f>
        <v>2.115</v>
      </c>
    </row>
    <row r="185" spans="2:3" ht="11.25">
      <c r="B185" s="374" t="s">
        <v>698</v>
      </c>
      <c r="C185" s="6">
        <f>1410/1000</f>
        <v>1.41</v>
      </c>
    </row>
    <row r="186" spans="2:3" ht="11.25">
      <c r="B186" s="374" t="s">
        <v>167</v>
      </c>
      <c r="C186" s="6">
        <f>845/1000</f>
        <v>0.845</v>
      </c>
    </row>
    <row r="187" spans="2:3" ht="11.25">
      <c r="B187" s="374" t="s">
        <v>169</v>
      </c>
      <c r="C187" s="6">
        <f>355/1000</f>
        <v>0.355</v>
      </c>
    </row>
    <row r="188" ht="11.25"/>
    <row r="189" ht="11.25"/>
    <row r="190" spans="2:4" s="240" customFormat="1" ht="11.25">
      <c r="B190" s="246" t="s">
        <v>276</v>
      </c>
      <c r="D190" s="246" t="s">
        <v>452</v>
      </c>
    </row>
    <row r="191" ht="11.25"/>
    <row r="192" spans="2:6" ht="22.5">
      <c r="B192" s="236" t="s">
        <v>562</v>
      </c>
      <c r="C192" s="236" t="s">
        <v>171</v>
      </c>
      <c r="D192" s="236" t="s">
        <v>563</v>
      </c>
      <c r="F192" s="297"/>
    </row>
    <row r="193" spans="2:6" ht="11.25">
      <c r="B193" s="454" t="s">
        <v>557</v>
      </c>
      <c r="C193" s="298" t="s">
        <v>718</v>
      </c>
      <c r="D193" s="277"/>
      <c r="F193" s="255"/>
    </row>
    <row r="194" spans="2:6" ht="11.25">
      <c r="B194" s="299" t="s">
        <v>556</v>
      </c>
      <c r="C194" s="276" t="s">
        <v>564</v>
      </c>
      <c r="D194" s="300">
        <f>3182.3/1000</f>
        <v>3.1823</v>
      </c>
      <c r="F194" s="301"/>
    </row>
    <row r="195" spans="2:6" ht="11.25">
      <c r="B195" s="299" t="s">
        <v>669</v>
      </c>
      <c r="C195" s="276" t="s">
        <v>564</v>
      </c>
      <c r="D195" s="300">
        <f>2338.1/1000</f>
        <v>2.3381</v>
      </c>
      <c r="F195" s="301"/>
    </row>
    <row r="196" spans="2:6" ht="11.25">
      <c r="B196" s="299" t="s">
        <v>549</v>
      </c>
      <c r="C196" s="276" t="s">
        <v>564</v>
      </c>
      <c r="D196" s="300">
        <f>3200.6/1000</f>
        <v>3.2006</v>
      </c>
      <c r="F196" s="301"/>
    </row>
    <row r="197" spans="2:6" ht="11.25">
      <c r="B197" s="299" t="s">
        <v>565</v>
      </c>
      <c r="C197" s="276" t="s">
        <v>717</v>
      </c>
      <c r="D197" s="300">
        <v>0.43</v>
      </c>
      <c r="F197" s="301"/>
    </row>
    <row r="198" spans="2:6" ht="11.25">
      <c r="B198" s="299" t="s">
        <v>551</v>
      </c>
      <c r="C198" s="276" t="s">
        <v>564</v>
      </c>
      <c r="D198" s="300">
        <f>3229.5/1000</f>
        <v>3.2295</v>
      </c>
      <c r="F198" s="301"/>
    </row>
    <row r="199" spans="2:6" ht="11.25">
      <c r="B199" s="299" t="s">
        <v>552</v>
      </c>
      <c r="C199" s="276" t="s">
        <v>564</v>
      </c>
      <c r="D199" s="300">
        <f>3498.4/1000</f>
        <v>3.4984</v>
      </c>
      <c r="F199" s="301"/>
    </row>
    <row r="200" spans="2:6" ht="11.25">
      <c r="B200" s="299" t="s">
        <v>553</v>
      </c>
      <c r="C200" s="276" t="s">
        <v>566</v>
      </c>
      <c r="D200" s="302">
        <f>1.4968/1000</f>
        <v>0.0014968</v>
      </c>
      <c r="F200" s="301"/>
    </row>
    <row r="201" spans="2:6" ht="11.25">
      <c r="B201" s="299" t="s">
        <v>548</v>
      </c>
      <c r="C201" s="276" t="s">
        <v>717</v>
      </c>
      <c r="D201" s="303">
        <v>0.18396</v>
      </c>
      <c r="F201" s="301"/>
    </row>
    <row r="202" spans="2:6" ht="11.25">
      <c r="B202" s="299" t="s">
        <v>554</v>
      </c>
      <c r="C202" s="276" t="s">
        <v>566</v>
      </c>
      <c r="D202" s="300">
        <f>3172.1/1000</f>
        <v>3.1721</v>
      </c>
      <c r="F202" s="301"/>
    </row>
    <row r="203" spans="2:6" ht="11.25">
      <c r="B203" s="299" t="s">
        <v>567</v>
      </c>
      <c r="C203" s="276" t="s">
        <v>564</v>
      </c>
      <c r="D203" s="300">
        <f>121.5/1000</f>
        <v>0.1215</v>
      </c>
      <c r="F203" s="301"/>
    </row>
    <row r="204" ht="11.25"/>
    <row r="205" ht="11.25"/>
    <row r="206" spans="2:4" s="240" customFormat="1" ht="11.25">
      <c r="B206" s="368" t="s">
        <v>240</v>
      </c>
      <c r="C206" s="241"/>
      <c r="D206" s="368" t="s">
        <v>453</v>
      </c>
    </row>
    <row r="207" spans="2:4" ht="11.25">
      <c r="B207" s="95"/>
      <c r="C207" s="95"/>
      <c r="D207" s="95"/>
    </row>
    <row r="208" spans="2:4" ht="22.5">
      <c r="B208" s="236" t="s">
        <v>221</v>
      </c>
      <c r="C208" s="236" t="s">
        <v>222</v>
      </c>
      <c r="D208" s="95"/>
    </row>
    <row r="209" spans="2:4" ht="11.25">
      <c r="B209" s="273" t="s">
        <v>557</v>
      </c>
      <c r="C209" s="277"/>
      <c r="D209" s="95"/>
    </row>
    <row r="210" spans="2:4" ht="11.25">
      <c r="B210" s="281" t="s">
        <v>223</v>
      </c>
      <c r="C210" s="304">
        <f>348.148148148148/1000</f>
        <v>0.348148148148148</v>
      </c>
      <c r="D210" s="95"/>
    </row>
    <row r="211" spans="2:3" ht="11.25">
      <c r="B211" s="281" t="s">
        <v>224</v>
      </c>
      <c r="C211" s="304">
        <f>355.555555555556/1000</f>
        <v>0.355555555555556</v>
      </c>
    </row>
    <row r="212" spans="2:3" ht="11.25">
      <c r="B212" s="281" t="s">
        <v>225</v>
      </c>
      <c r="C212" s="304">
        <f>222.222222222222/1000</f>
        <v>0.222222222222222</v>
      </c>
    </row>
    <row r="213" spans="2:3" ht="11.25">
      <c r="B213" s="305" t="s">
        <v>226</v>
      </c>
      <c r="C213" s="304">
        <f>155.555555555556/1000</f>
        <v>0.155555555555556</v>
      </c>
    </row>
    <row r="214" spans="2:3" ht="11.25">
      <c r="B214" s="305" t="s">
        <v>227</v>
      </c>
      <c r="C214" s="304">
        <f>103.703703703704/1000</f>
        <v>0.10370370370370399</v>
      </c>
    </row>
    <row r="215" ht="11.25"/>
    <row r="216" spans="2:4" s="240" customFormat="1" ht="11.25">
      <c r="B216" s="368" t="s">
        <v>283</v>
      </c>
      <c r="C216" s="241"/>
      <c r="D216" s="368" t="s">
        <v>454</v>
      </c>
    </row>
    <row r="217" ht="11.25"/>
    <row r="218" spans="2:3" ht="11.25">
      <c r="B218" s="236" t="s">
        <v>287</v>
      </c>
      <c r="C218" s="236" t="s">
        <v>285</v>
      </c>
    </row>
    <row r="219" spans="2:3" ht="11.25">
      <c r="B219" s="273" t="s">
        <v>557</v>
      </c>
      <c r="C219" s="277"/>
    </row>
    <row r="220" spans="2:3" ht="11.25">
      <c r="B220" s="305" t="s">
        <v>241</v>
      </c>
      <c r="C220" s="306">
        <v>325</v>
      </c>
    </row>
    <row r="221" spans="2:3" ht="11.25">
      <c r="B221" s="305" t="s">
        <v>242</v>
      </c>
      <c r="C221" s="307">
        <v>300</v>
      </c>
    </row>
    <row r="222" spans="2:3" ht="11.25">
      <c r="B222" s="305" t="s">
        <v>243</v>
      </c>
      <c r="C222" s="307">
        <v>225</v>
      </c>
    </row>
    <row r="223" spans="2:3" ht="11.25">
      <c r="B223" s="305" t="s">
        <v>239</v>
      </c>
      <c r="C223" s="307">
        <v>2500</v>
      </c>
    </row>
    <row r="224" spans="2:3" ht="11.25">
      <c r="B224" s="305" t="s">
        <v>284</v>
      </c>
      <c r="C224" s="307">
        <v>500</v>
      </c>
    </row>
    <row r="225" spans="2:3" ht="11.25">
      <c r="B225" s="305" t="s">
        <v>286</v>
      </c>
      <c r="C225" s="307">
        <v>450</v>
      </c>
    </row>
    <row r="226" ht="11.25"/>
    <row r="227" ht="11.25"/>
    <row r="228" spans="2:4" s="240" customFormat="1" ht="11.25">
      <c r="B228" s="368" t="s">
        <v>253</v>
      </c>
      <c r="C228" s="241"/>
      <c r="D228" s="368" t="s">
        <v>455</v>
      </c>
    </row>
    <row r="229" ht="11.25"/>
    <row r="230" spans="2:3" ht="22.5">
      <c r="B230" s="236" t="s">
        <v>244</v>
      </c>
      <c r="C230" s="236" t="s">
        <v>252</v>
      </c>
    </row>
    <row r="231" spans="2:3" ht="11.25">
      <c r="B231" s="308" t="s">
        <v>557</v>
      </c>
      <c r="C231" s="308"/>
    </row>
    <row r="232" spans="2:3" ht="11.25">
      <c r="B232" s="10" t="s">
        <v>245</v>
      </c>
      <c r="C232" s="10">
        <v>5</v>
      </c>
    </row>
    <row r="233" spans="2:3" ht="11.25">
      <c r="B233" s="10" t="s">
        <v>257</v>
      </c>
      <c r="C233" s="10">
        <v>8240</v>
      </c>
    </row>
    <row r="234" spans="2:3" ht="11.25">
      <c r="B234" s="10" t="s">
        <v>254</v>
      </c>
      <c r="C234" s="309">
        <v>11460</v>
      </c>
    </row>
    <row r="235" spans="2:3" ht="11.25">
      <c r="B235" s="10" t="s">
        <v>255</v>
      </c>
      <c r="C235" s="309">
        <v>1690</v>
      </c>
    </row>
    <row r="236" spans="2:3" ht="11.25">
      <c r="B236" s="10" t="s">
        <v>256</v>
      </c>
      <c r="C236" s="309">
        <f>0.045*1000</f>
        <v>45</v>
      </c>
    </row>
    <row r="237" spans="2:3" ht="11.25">
      <c r="B237" s="10" t="s">
        <v>246</v>
      </c>
      <c r="C237" s="10">
        <v>480</v>
      </c>
    </row>
    <row r="238" spans="2:3" ht="11.25">
      <c r="B238" s="10" t="s">
        <v>258</v>
      </c>
      <c r="C238" s="10">
        <f>2.42*1000</f>
        <v>2420</v>
      </c>
    </row>
    <row r="239" spans="2:3" ht="11.25">
      <c r="B239" s="10" t="s">
        <v>247</v>
      </c>
      <c r="C239" s="10">
        <v>220</v>
      </c>
    </row>
    <row r="240" spans="2:3" ht="11.25">
      <c r="B240" s="10" t="s">
        <v>259</v>
      </c>
      <c r="C240" s="10">
        <f>4.1*1000</f>
        <v>4100</v>
      </c>
    </row>
    <row r="241" spans="2:3" ht="11.25">
      <c r="B241" s="10" t="s">
        <v>248</v>
      </c>
      <c r="C241" s="309">
        <v>3890</v>
      </c>
    </row>
    <row r="242" spans="2:3" ht="11.25">
      <c r="B242" s="10" t="s">
        <v>249</v>
      </c>
      <c r="C242" s="10">
        <v>830</v>
      </c>
    </row>
    <row r="243" spans="2:3" ht="11.25">
      <c r="B243" s="10" t="s">
        <v>260</v>
      </c>
      <c r="C243" s="10">
        <f>0.65*1000</f>
        <v>650</v>
      </c>
    </row>
    <row r="244" spans="2:3" ht="11.25">
      <c r="B244" s="10" t="s">
        <v>261</v>
      </c>
      <c r="C244" s="10">
        <f>0.22*1000</f>
        <v>220</v>
      </c>
    </row>
    <row r="245" spans="2:3" ht="11.25">
      <c r="B245" s="10" t="s">
        <v>250</v>
      </c>
      <c r="C245" s="10">
        <v>130</v>
      </c>
    </row>
    <row r="246" spans="2:3" ht="11.25">
      <c r="B246" s="10" t="s">
        <v>262</v>
      </c>
      <c r="C246" s="10">
        <f>3.83*1000</f>
        <v>3830</v>
      </c>
    </row>
    <row r="247" spans="2:3" ht="11.25">
      <c r="B247" s="10" t="s">
        <v>263</v>
      </c>
      <c r="C247" s="10">
        <v>850</v>
      </c>
    </row>
    <row r="248" spans="2:3" ht="11.25">
      <c r="B248" s="10" t="s">
        <v>265</v>
      </c>
      <c r="C248" s="10">
        <v>1530</v>
      </c>
    </row>
    <row r="249" spans="2:3" ht="11.25">
      <c r="B249" s="10" t="s">
        <v>264</v>
      </c>
      <c r="C249" s="10">
        <v>1270</v>
      </c>
    </row>
    <row r="250" spans="2:3" ht="11.25">
      <c r="B250" s="10" t="s">
        <v>266</v>
      </c>
      <c r="C250" s="10">
        <v>1860</v>
      </c>
    </row>
    <row r="251" spans="2:3" ht="11.25">
      <c r="B251" s="10" t="s">
        <v>267</v>
      </c>
      <c r="C251" s="10">
        <v>1910</v>
      </c>
    </row>
    <row r="252" spans="2:3" ht="11.25">
      <c r="B252" s="10" t="s">
        <v>511</v>
      </c>
      <c r="C252" s="10">
        <v>1330</v>
      </c>
    </row>
    <row r="253" spans="2:3" ht="11.25">
      <c r="B253" s="10" t="s">
        <v>512</v>
      </c>
      <c r="C253" s="10">
        <v>2610</v>
      </c>
    </row>
    <row r="254" spans="2:3" ht="11.25">
      <c r="B254" s="10" t="s">
        <v>513</v>
      </c>
      <c r="C254" s="10">
        <v>530</v>
      </c>
    </row>
    <row r="255" spans="2:3" ht="11.25">
      <c r="B255" s="10" t="s">
        <v>514</v>
      </c>
      <c r="C255" s="10">
        <v>740</v>
      </c>
    </row>
    <row r="256" spans="2:3" ht="11.25">
      <c r="B256" s="10" t="s">
        <v>515</v>
      </c>
      <c r="C256" s="10">
        <v>1210</v>
      </c>
    </row>
    <row r="257" spans="2:3" ht="11.25">
      <c r="B257" s="10" t="s">
        <v>516</v>
      </c>
      <c r="C257" s="10">
        <v>1320</v>
      </c>
    </row>
    <row r="258" spans="2:3" ht="11.25">
      <c r="B258" s="10" t="s">
        <v>517</v>
      </c>
      <c r="C258" s="10">
        <v>1500</v>
      </c>
    </row>
    <row r="259" spans="2:3" ht="11.25">
      <c r="B259" s="10" t="s">
        <v>518</v>
      </c>
      <c r="C259" s="10">
        <v>1930</v>
      </c>
    </row>
    <row r="260" spans="2:3" ht="11.25">
      <c r="B260" s="10" t="s">
        <v>520</v>
      </c>
      <c r="C260" s="309">
        <v>120</v>
      </c>
    </row>
    <row r="261" spans="2:3" ht="11.25">
      <c r="B261" s="10" t="s">
        <v>519</v>
      </c>
      <c r="C261" s="309">
        <v>380</v>
      </c>
    </row>
    <row r="262" spans="2:3" ht="11.25">
      <c r="B262" s="10" t="s">
        <v>521</v>
      </c>
      <c r="C262" s="309">
        <v>2530</v>
      </c>
    </row>
    <row r="263" spans="2:3" ht="11.25">
      <c r="B263" s="10" t="s">
        <v>522</v>
      </c>
      <c r="C263" s="309">
        <v>1940</v>
      </c>
    </row>
    <row r="264" spans="2:3" ht="11.25">
      <c r="B264" s="10" t="s">
        <v>523</v>
      </c>
      <c r="C264" s="309">
        <v>1600</v>
      </c>
    </row>
    <row r="265" spans="2:3" ht="11.25">
      <c r="B265" s="10" t="s">
        <v>524</v>
      </c>
      <c r="C265" s="309">
        <v>1700</v>
      </c>
    </row>
    <row r="266" spans="2:3" ht="11.25">
      <c r="B266" s="10" t="s">
        <v>525</v>
      </c>
      <c r="C266" s="309">
        <v>2700</v>
      </c>
    </row>
    <row r="267" spans="2:3" ht="11.25">
      <c r="B267" s="10" t="s">
        <v>526</v>
      </c>
      <c r="C267" s="309">
        <v>2410</v>
      </c>
    </row>
    <row r="268" spans="2:3" ht="11.25">
      <c r="B268" s="10" t="s">
        <v>527</v>
      </c>
      <c r="C268" s="309">
        <v>3180</v>
      </c>
    </row>
    <row r="269" spans="2:3" ht="11.25">
      <c r="B269" s="10" t="s">
        <v>528</v>
      </c>
      <c r="C269" s="309">
        <v>1770</v>
      </c>
    </row>
    <row r="270" spans="2:3" ht="11.25">
      <c r="B270" s="10" t="s">
        <v>529</v>
      </c>
      <c r="C270" s="309">
        <v>2750</v>
      </c>
    </row>
    <row r="271" spans="2:3" ht="11.25">
      <c r="B271" s="10" t="s">
        <v>539</v>
      </c>
      <c r="C271" s="309">
        <v>430</v>
      </c>
    </row>
    <row r="272" spans="2:3" ht="11.25">
      <c r="B272" s="10" t="s">
        <v>251</v>
      </c>
      <c r="C272" s="10">
        <v>56</v>
      </c>
    </row>
    <row r="273" spans="2:3" ht="11.25">
      <c r="B273" s="10" t="s">
        <v>540</v>
      </c>
      <c r="C273" s="10">
        <v>460</v>
      </c>
    </row>
    <row r="274" spans="2:3" ht="11.25">
      <c r="B274" s="10" t="s">
        <v>543</v>
      </c>
      <c r="C274" s="10">
        <v>860</v>
      </c>
    </row>
    <row r="275" spans="2:3" ht="11.25">
      <c r="B275" s="10" t="s">
        <v>541</v>
      </c>
      <c r="C275" s="310">
        <v>590</v>
      </c>
    </row>
    <row r="276" spans="2:3" ht="11.25">
      <c r="B276" s="10" t="s">
        <v>542</v>
      </c>
      <c r="C276" s="310">
        <v>810</v>
      </c>
    </row>
    <row r="277" spans="2:3" ht="11.25">
      <c r="B277" s="10" t="s">
        <v>546</v>
      </c>
      <c r="C277" s="311">
        <v>1240</v>
      </c>
    </row>
    <row r="278" spans="2:3" ht="11.25">
      <c r="B278" s="10" t="s">
        <v>547</v>
      </c>
      <c r="C278" s="10">
        <f>13.7*1000</f>
        <v>13700</v>
      </c>
    </row>
    <row r="279" ht="11.25"/>
    <row r="280" spans="2:4" s="240" customFormat="1" ht="11.25">
      <c r="B280" s="246" t="s">
        <v>44</v>
      </c>
      <c r="D280" s="246" t="s">
        <v>456</v>
      </c>
    </row>
    <row r="281" ht="11.25"/>
    <row r="282" spans="2:7" ht="22.5">
      <c r="B282" s="236" t="s">
        <v>221</v>
      </c>
      <c r="C282" s="236" t="s">
        <v>39</v>
      </c>
      <c r="D282" s="236" t="s">
        <v>39</v>
      </c>
      <c r="E282" s="236" t="s">
        <v>130</v>
      </c>
      <c r="F282" s="236" t="s">
        <v>131</v>
      </c>
      <c r="G282" s="236" t="s">
        <v>41</v>
      </c>
    </row>
    <row r="283" spans="2:7" ht="11.25">
      <c r="B283" s="274" t="s">
        <v>557</v>
      </c>
      <c r="C283" s="274" t="s">
        <v>550</v>
      </c>
      <c r="D283" s="274" t="s">
        <v>82</v>
      </c>
      <c r="E283" s="277"/>
      <c r="F283" s="312"/>
      <c r="G283" s="277"/>
    </row>
    <row r="284" spans="2:7" ht="11.25">
      <c r="B284" s="276" t="s">
        <v>31</v>
      </c>
      <c r="C284" s="313">
        <v>54</v>
      </c>
      <c r="D284" s="276">
        <v>151</v>
      </c>
      <c r="E284" s="314">
        <f>$D$197/1000</f>
        <v>0.00043</v>
      </c>
      <c r="F284" s="314">
        <f>$D$201/1000</f>
        <v>0.00018396000000000002</v>
      </c>
      <c r="G284" s="315">
        <f>((C284*E284)+(D284*F284))</f>
        <v>0.05099796000000001</v>
      </c>
    </row>
    <row r="285" spans="2:7" ht="11.25">
      <c r="B285" s="276" t="s">
        <v>32</v>
      </c>
      <c r="C285" s="276">
        <v>33</v>
      </c>
      <c r="D285" s="276">
        <v>79</v>
      </c>
      <c r="E285" s="314">
        <f aca="true" t="shared" si="0" ref="E285:E301">$D$197/1000</f>
        <v>0.00043</v>
      </c>
      <c r="F285" s="314">
        <f aca="true" t="shared" si="1" ref="F285:F301">$D$201/1000</f>
        <v>0.00018396000000000002</v>
      </c>
      <c r="G285" s="315">
        <f>((C285*E285)+(D285*F285))</f>
        <v>0.02872284</v>
      </c>
    </row>
    <row r="286" spans="2:7" ht="11.25">
      <c r="B286" s="276" t="s">
        <v>33</v>
      </c>
      <c r="C286" s="276">
        <v>85</v>
      </c>
      <c r="D286" s="276">
        <v>151</v>
      </c>
      <c r="E286" s="314">
        <f t="shared" si="0"/>
        <v>0.00043</v>
      </c>
      <c r="F286" s="314">
        <f t="shared" si="1"/>
        <v>0.00018396000000000002</v>
      </c>
      <c r="G286" s="315">
        <f aca="true" t="shared" si="2" ref="G286:G301">((C286*E286)+(D286*F286))</f>
        <v>0.06432796</v>
      </c>
    </row>
    <row r="287" spans="2:7" ht="11.25">
      <c r="B287" s="276" t="s">
        <v>34</v>
      </c>
      <c r="C287" s="276">
        <v>54</v>
      </c>
      <c r="D287" s="276">
        <v>79</v>
      </c>
      <c r="E287" s="314">
        <f t="shared" si="0"/>
        <v>0.00043</v>
      </c>
      <c r="F287" s="314">
        <f t="shared" si="1"/>
        <v>0.00018396000000000002</v>
      </c>
      <c r="G287" s="315">
        <f t="shared" si="2"/>
        <v>0.03775284</v>
      </c>
    </row>
    <row r="288" spans="2:7" ht="11.25">
      <c r="B288" s="276" t="s">
        <v>28</v>
      </c>
      <c r="C288" s="276">
        <v>226</v>
      </c>
      <c r="D288" s="276">
        <v>178</v>
      </c>
      <c r="E288" s="314">
        <f t="shared" si="0"/>
        <v>0.00043</v>
      </c>
      <c r="F288" s="314">
        <f t="shared" si="1"/>
        <v>0.00018396000000000002</v>
      </c>
      <c r="G288" s="315">
        <f t="shared" si="2"/>
        <v>0.12992488000000002</v>
      </c>
    </row>
    <row r="289" spans="2:7" ht="11.25">
      <c r="B289" s="276" t="s">
        <v>29</v>
      </c>
      <c r="C289" s="276">
        <v>128</v>
      </c>
      <c r="D289" s="276">
        <v>97</v>
      </c>
      <c r="E289" s="314">
        <f t="shared" si="0"/>
        <v>0.00043</v>
      </c>
      <c r="F289" s="314">
        <f t="shared" si="1"/>
        <v>0.00018396000000000002</v>
      </c>
      <c r="G289" s="315">
        <f t="shared" si="2"/>
        <v>0.07288412</v>
      </c>
    </row>
    <row r="290" spans="2:7" ht="11.25">
      <c r="B290" s="276" t="s">
        <v>30</v>
      </c>
      <c r="C290" s="276">
        <v>358</v>
      </c>
      <c r="D290" s="276">
        <v>210</v>
      </c>
      <c r="E290" s="314">
        <f t="shared" si="0"/>
        <v>0.00043</v>
      </c>
      <c r="F290" s="314">
        <f t="shared" si="1"/>
        <v>0.00018396000000000002</v>
      </c>
      <c r="G290" s="315">
        <f t="shared" si="2"/>
        <v>0.1925716</v>
      </c>
    </row>
    <row r="291" spans="2:7" ht="11.25">
      <c r="B291" s="276" t="s">
        <v>478</v>
      </c>
      <c r="C291" s="276">
        <v>234</v>
      </c>
      <c r="D291" s="276">
        <v>114</v>
      </c>
      <c r="E291" s="314">
        <f t="shared" si="0"/>
        <v>0.00043</v>
      </c>
      <c r="F291" s="314">
        <f t="shared" si="1"/>
        <v>0.00018396000000000002</v>
      </c>
      <c r="G291" s="315">
        <f t="shared" si="2"/>
        <v>0.12159144</v>
      </c>
    </row>
    <row r="292" spans="2:7" ht="11.25">
      <c r="B292" s="276" t="s">
        <v>35</v>
      </c>
      <c r="C292" s="299">
        <v>124</v>
      </c>
      <c r="D292" s="299">
        <v>211</v>
      </c>
      <c r="E292" s="314">
        <f t="shared" si="0"/>
        <v>0.00043</v>
      </c>
      <c r="F292" s="314">
        <f t="shared" si="1"/>
        <v>0.00018396000000000002</v>
      </c>
      <c r="G292" s="315">
        <f t="shared" si="2"/>
        <v>0.09213556</v>
      </c>
    </row>
    <row r="293" spans="2:7" ht="11.25">
      <c r="B293" s="276" t="s">
        <v>36</v>
      </c>
      <c r="C293" s="299">
        <v>110</v>
      </c>
      <c r="D293" s="299">
        <v>160</v>
      </c>
      <c r="E293" s="314">
        <f t="shared" si="0"/>
        <v>0.00043</v>
      </c>
      <c r="F293" s="314">
        <f t="shared" si="1"/>
        <v>0.00018396000000000002</v>
      </c>
      <c r="G293" s="315">
        <f t="shared" si="2"/>
        <v>0.07673360000000001</v>
      </c>
    </row>
    <row r="294" spans="2:7" ht="11.25">
      <c r="B294" s="276" t="s">
        <v>37</v>
      </c>
      <c r="C294" s="299">
        <v>232</v>
      </c>
      <c r="D294" s="299">
        <v>66</v>
      </c>
      <c r="E294" s="314">
        <f t="shared" si="0"/>
        <v>0.00043</v>
      </c>
      <c r="F294" s="314">
        <f t="shared" si="1"/>
        <v>0.00018396000000000002</v>
      </c>
      <c r="G294" s="315">
        <f t="shared" si="2"/>
        <v>0.11190136</v>
      </c>
    </row>
    <row r="295" spans="2:7" ht="11.25">
      <c r="B295" s="276" t="s">
        <v>479</v>
      </c>
      <c r="C295" s="307">
        <v>70.4275</v>
      </c>
      <c r="D295" s="307">
        <v>146.2725</v>
      </c>
      <c r="E295" s="314">
        <f t="shared" si="0"/>
        <v>0.00043</v>
      </c>
      <c r="F295" s="314">
        <f t="shared" si="1"/>
        <v>0.00018396000000000002</v>
      </c>
      <c r="G295" s="315">
        <f t="shared" si="2"/>
        <v>0.0571921141</v>
      </c>
    </row>
    <row r="296" spans="2:7" ht="11.25">
      <c r="B296" s="276" t="s">
        <v>480</v>
      </c>
      <c r="C296" s="307">
        <v>97.37</v>
      </c>
      <c r="D296" s="307">
        <v>202.23</v>
      </c>
      <c r="E296" s="314">
        <f t="shared" si="0"/>
        <v>0.00043</v>
      </c>
      <c r="F296" s="314">
        <f t="shared" si="1"/>
        <v>0.00018396000000000002</v>
      </c>
      <c r="G296" s="315">
        <f t="shared" si="2"/>
        <v>0.0790713308</v>
      </c>
    </row>
    <row r="297" spans="2:7" ht="11.25">
      <c r="B297" s="276" t="s">
        <v>481</v>
      </c>
      <c r="C297" s="307">
        <v>105.43</v>
      </c>
      <c r="D297" s="307">
        <v>218.97</v>
      </c>
      <c r="E297" s="314">
        <f t="shared" si="0"/>
        <v>0.00043</v>
      </c>
      <c r="F297" s="314">
        <f t="shared" si="1"/>
        <v>0.00018396000000000002</v>
      </c>
      <c r="G297" s="315">
        <f t="shared" si="2"/>
        <v>0.0856166212</v>
      </c>
    </row>
    <row r="298" spans="2:7" ht="11.25">
      <c r="B298" s="276" t="s">
        <v>482</v>
      </c>
      <c r="C298" s="307">
        <v>116.22</v>
      </c>
      <c r="D298" s="307">
        <v>241.38</v>
      </c>
      <c r="E298" s="314">
        <f t="shared" si="0"/>
        <v>0.00043</v>
      </c>
      <c r="F298" s="314">
        <f t="shared" si="1"/>
        <v>0.00018396000000000002</v>
      </c>
      <c r="G298" s="315">
        <f t="shared" si="2"/>
        <v>0.0943788648</v>
      </c>
    </row>
    <row r="299" spans="2:7" ht="11.25">
      <c r="B299" s="276" t="s">
        <v>483</v>
      </c>
      <c r="C299" s="307">
        <v>102.4725</v>
      </c>
      <c r="D299" s="307">
        <v>212.8275</v>
      </c>
      <c r="E299" s="314">
        <f t="shared" si="0"/>
        <v>0.00043</v>
      </c>
      <c r="F299" s="314">
        <f t="shared" si="1"/>
        <v>0.00018396000000000002</v>
      </c>
      <c r="G299" s="315">
        <f t="shared" si="2"/>
        <v>0.08321492189999999</v>
      </c>
    </row>
    <row r="300" spans="2:7" ht="11.25">
      <c r="B300" s="276" t="s">
        <v>484</v>
      </c>
      <c r="C300" s="316">
        <v>99.385</v>
      </c>
      <c r="D300" s="316">
        <v>206.415</v>
      </c>
      <c r="E300" s="314">
        <f t="shared" si="0"/>
        <v>0.00043</v>
      </c>
      <c r="F300" s="314">
        <f t="shared" si="1"/>
        <v>0.00018396000000000002</v>
      </c>
      <c r="G300" s="315">
        <f t="shared" si="2"/>
        <v>0.08070765340000001</v>
      </c>
    </row>
    <row r="301" spans="2:7" ht="11.25">
      <c r="B301" s="276" t="s">
        <v>38</v>
      </c>
      <c r="C301" s="299">
        <v>15.6</v>
      </c>
      <c r="D301" s="299">
        <v>131.5</v>
      </c>
      <c r="E301" s="314">
        <f t="shared" si="0"/>
        <v>0.00043</v>
      </c>
      <c r="F301" s="314">
        <f t="shared" si="1"/>
        <v>0.00018396000000000002</v>
      </c>
      <c r="G301" s="315">
        <f t="shared" si="2"/>
        <v>0.03089874</v>
      </c>
    </row>
    <row r="302" ht="11.25"/>
    <row r="303" spans="2:4" s="240" customFormat="1" ht="11.25">
      <c r="B303" s="246" t="s">
        <v>45</v>
      </c>
      <c r="C303" s="246"/>
      <c r="D303" s="246" t="s">
        <v>457</v>
      </c>
    </row>
    <row r="304" ht="11.25"/>
    <row r="305" spans="2:7" ht="22.5">
      <c r="B305" s="236" t="s">
        <v>221</v>
      </c>
      <c r="C305" s="236" t="s">
        <v>39</v>
      </c>
      <c r="D305" s="236" t="s">
        <v>39</v>
      </c>
      <c r="E305" s="236" t="s">
        <v>40</v>
      </c>
      <c r="F305" s="236" t="s">
        <v>131</v>
      </c>
      <c r="G305" s="236" t="s">
        <v>41</v>
      </c>
    </row>
    <row r="306" spans="2:7" ht="11.25">
      <c r="B306" s="274" t="s">
        <v>557</v>
      </c>
      <c r="C306" s="274" t="s">
        <v>550</v>
      </c>
      <c r="D306" s="274" t="s">
        <v>82</v>
      </c>
      <c r="E306" s="277"/>
      <c r="F306" s="312"/>
      <c r="G306" s="277"/>
    </row>
    <row r="307" spans="2:7" ht="11.25">
      <c r="B307" s="276" t="s">
        <v>46</v>
      </c>
      <c r="C307" s="276">
        <f>5*8*365.25/1000</f>
        <v>14.61</v>
      </c>
      <c r="D307" s="276">
        <v>96</v>
      </c>
      <c r="E307" s="314">
        <f>$D$197/1000</f>
        <v>0.00043</v>
      </c>
      <c r="F307" s="314">
        <f>$D$201/1000</f>
        <v>0.00018396000000000002</v>
      </c>
      <c r="G307" s="315">
        <f>((C307*E307)+(D307*F307))</f>
        <v>0.02394246</v>
      </c>
    </row>
    <row r="308" spans="2:7" ht="11.25">
      <c r="B308" s="276" t="s">
        <v>47</v>
      </c>
      <c r="C308" s="276">
        <f>5*8*365.25/1000</f>
        <v>14.61</v>
      </c>
      <c r="D308" s="276">
        <v>92</v>
      </c>
      <c r="E308" s="314">
        <f>$D$197/1000</f>
        <v>0.00043</v>
      </c>
      <c r="F308" s="314">
        <f>$D$201/1000</f>
        <v>0.00018396000000000002</v>
      </c>
      <c r="G308" s="315">
        <f>((C308*E308)+(D308*F308))</f>
        <v>0.023206620000000004</v>
      </c>
    </row>
    <row r="309" spans="2:7" ht="11.25">
      <c r="B309" s="276" t="s">
        <v>48</v>
      </c>
      <c r="C309" s="276">
        <f>5*8*365.25/1000</f>
        <v>14.61</v>
      </c>
      <c r="D309" s="276">
        <v>130</v>
      </c>
      <c r="E309" s="314">
        <f>$D$197/1000</f>
        <v>0.00043</v>
      </c>
      <c r="F309" s="314">
        <f>$D$201/1000</f>
        <v>0.00018396000000000002</v>
      </c>
      <c r="G309" s="315">
        <f>((C309*E309)+(D309*F309))</f>
        <v>0.030197100000000004</v>
      </c>
    </row>
    <row r="310" spans="2:7" ht="11.25">
      <c r="B310" s="276" t="s">
        <v>49</v>
      </c>
      <c r="C310" s="276">
        <f>5*8*365.25/1000</f>
        <v>14.61</v>
      </c>
      <c r="D310" s="276">
        <v>125</v>
      </c>
      <c r="E310" s="314">
        <f>$D$197/1000</f>
        <v>0.00043</v>
      </c>
      <c r="F310" s="314">
        <f>$D$201/1000</f>
        <v>0.00018396000000000002</v>
      </c>
      <c r="G310" s="315">
        <f>((C310*E310)+(D310*F310))</f>
        <v>0.0292773</v>
      </c>
    </row>
    <row r="311" ht="11.25"/>
    <row r="312" spans="2:4" s="240" customFormat="1" ht="11.25">
      <c r="B312" s="246" t="s">
        <v>121</v>
      </c>
      <c r="C312" s="246"/>
      <c r="D312" s="246" t="s">
        <v>458</v>
      </c>
    </row>
    <row r="313" spans="2:4" ht="11.25">
      <c r="B313" s="291" t="s">
        <v>172</v>
      </c>
      <c r="D313" s="272"/>
    </row>
    <row r="314" ht="11.25"/>
    <row r="315" spans="2:4" ht="11.25">
      <c r="B315" s="236" t="s">
        <v>174</v>
      </c>
      <c r="C315" s="236" t="s">
        <v>175</v>
      </c>
      <c r="D315" s="272"/>
    </row>
    <row r="316" spans="2:4" ht="11.25">
      <c r="B316" s="317" t="s">
        <v>176</v>
      </c>
      <c r="C316" s="318">
        <v>0.12</v>
      </c>
      <c r="D316" s="272"/>
    </row>
    <row r="317" spans="2:4" ht="11.25">
      <c r="B317" s="317" t="s">
        <v>177</v>
      </c>
      <c r="C317" s="318">
        <v>0.626</v>
      </c>
      <c r="D317" s="272"/>
    </row>
    <row r="318" spans="2:4" ht="11.25">
      <c r="B318" s="317" t="s">
        <v>178</v>
      </c>
      <c r="C318" s="318">
        <v>0.084</v>
      </c>
      <c r="D318" s="272"/>
    </row>
    <row r="319" spans="2:4" ht="11.25">
      <c r="B319" s="317" t="s">
        <v>179</v>
      </c>
      <c r="C319" s="318">
        <v>0.016</v>
      </c>
      <c r="D319" s="272"/>
    </row>
    <row r="320" spans="2:4" ht="11.25">
      <c r="B320" s="317" t="s">
        <v>180</v>
      </c>
      <c r="C320" s="318">
        <v>0.111</v>
      </c>
      <c r="D320" s="272"/>
    </row>
    <row r="321" spans="2:4" ht="11.25">
      <c r="B321" s="317" t="s">
        <v>182</v>
      </c>
      <c r="C321" s="318">
        <v>0.008</v>
      </c>
      <c r="D321" s="272"/>
    </row>
    <row r="322" spans="2:4" ht="11.25">
      <c r="B322" s="317" t="s">
        <v>181</v>
      </c>
      <c r="C322" s="318">
        <v>0.025</v>
      </c>
      <c r="D322" s="272"/>
    </row>
    <row r="323" spans="2:4" ht="11.25">
      <c r="B323" s="317" t="s">
        <v>183</v>
      </c>
      <c r="C323" s="318">
        <v>0.01</v>
      </c>
      <c r="D323" s="272"/>
    </row>
    <row r="324" spans="2:4" ht="11.25">
      <c r="B324" s="319" t="s">
        <v>148</v>
      </c>
      <c r="C324" s="320">
        <v>1</v>
      </c>
      <c r="D324" s="321" t="s">
        <v>173</v>
      </c>
    </row>
    <row r="325" spans="2:4" ht="11.25">
      <c r="B325" s="319"/>
      <c r="C325" s="320"/>
      <c r="D325" s="321"/>
    </row>
    <row r="326" spans="2:4" ht="22.5">
      <c r="B326" s="322" t="s">
        <v>122</v>
      </c>
      <c r="C326" s="323">
        <v>230</v>
      </c>
      <c r="D326" s="324" t="s">
        <v>123</v>
      </c>
    </row>
    <row r="327" spans="2:4" ht="11.25">
      <c r="B327" s="272" t="s">
        <v>124</v>
      </c>
      <c r="C327" s="325">
        <v>21.2</v>
      </c>
      <c r="D327" s="321" t="s">
        <v>173</v>
      </c>
    </row>
    <row r="328" spans="2:5" ht="11.25">
      <c r="B328" s="326"/>
      <c r="C328" s="327"/>
      <c r="D328" s="328"/>
      <c r="E328" s="301"/>
    </row>
    <row r="329" spans="2:4" s="240" customFormat="1" ht="11.25">
      <c r="B329" s="246" t="s">
        <v>343</v>
      </c>
      <c r="C329" s="460"/>
      <c r="D329" s="460" t="s">
        <v>159</v>
      </c>
    </row>
    <row r="330" spans="2:4" ht="11.25">
      <c r="B330" s="319"/>
      <c r="C330" s="320"/>
      <c r="D330" s="321"/>
    </row>
    <row r="331" spans="2:6" ht="33.75">
      <c r="B331" s="236" t="s">
        <v>174</v>
      </c>
      <c r="C331" s="236" t="s">
        <v>184</v>
      </c>
      <c r="D331" s="236" t="s">
        <v>185</v>
      </c>
      <c r="E331" s="236" t="s">
        <v>186</v>
      </c>
      <c r="F331" s="236" t="s">
        <v>125</v>
      </c>
    </row>
    <row r="332" spans="2:6" ht="11.25">
      <c r="B332" s="317" t="s">
        <v>176</v>
      </c>
      <c r="C332" s="276">
        <f>'PD - COMMUTING - INDIRECT'!C11*$C$326</f>
        <v>27.599999999999998</v>
      </c>
      <c r="D332" s="307">
        <f aca="true" t="shared" si="3" ref="D332:D339">C332*$C$327</f>
        <v>585.1199999999999</v>
      </c>
      <c r="E332" s="276">
        <v>0</v>
      </c>
      <c r="F332" s="276">
        <f>E332*D332/1000</f>
        <v>0</v>
      </c>
    </row>
    <row r="333" spans="2:6" ht="11.25">
      <c r="B333" s="317" t="s">
        <v>177</v>
      </c>
      <c r="C333" s="276">
        <f>'PD - COMMUTING - INDIRECT'!C12*$C$326</f>
        <v>143.98</v>
      </c>
      <c r="D333" s="307">
        <f t="shared" si="3"/>
        <v>3052.3759999999997</v>
      </c>
      <c r="E333" s="276">
        <f>$C$383</f>
        <v>0.20487</v>
      </c>
      <c r="F333" s="296">
        <f aca="true" t="shared" si="4" ref="F333:F339">E333*D333/1000</f>
        <v>0.6253402711199999</v>
      </c>
    </row>
    <row r="334" spans="2:6" ht="11.25">
      <c r="B334" s="317" t="s">
        <v>178</v>
      </c>
      <c r="C334" s="276">
        <f>'PD - COMMUTING - INDIRECT'!C13*$C$326</f>
        <v>19.32</v>
      </c>
      <c r="D334" s="307">
        <f t="shared" si="3"/>
        <v>409.584</v>
      </c>
      <c r="E334" s="276">
        <f>$E$333/2</f>
        <v>0.102435</v>
      </c>
      <c r="F334" s="296">
        <f t="shared" si="4"/>
        <v>0.04195573704</v>
      </c>
    </row>
    <row r="335" spans="2:6" ht="11.25">
      <c r="B335" s="317" t="s">
        <v>179</v>
      </c>
      <c r="C335" s="276">
        <f>'PD - COMMUTING - INDIRECT'!C14*$C$326</f>
        <v>3.68</v>
      </c>
      <c r="D335" s="307">
        <f t="shared" si="3"/>
        <v>78.016</v>
      </c>
      <c r="E335" s="276">
        <v>0</v>
      </c>
      <c r="F335" s="296">
        <f t="shared" si="4"/>
        <v>0</v>
      </c>
    </row>
    <row r="336" spans="2:6" ht="11.25">
      <c r="B336" s="317" t="s">
        <v>180</v>
      </c>
      <c r="C336" s="276">
        <f>'PD - COMMUTING - INDIRECT'!C15*$C$326</f>
        <v>25.53</v>
      </c>
      <c r="D336" s="307">
        <f t="shared" si="3"/>
        <v>541.236</v>
      </c>
      <c r="E336" s="304">
        <v>0.10462</v>
      </c>
      <c r="F336" s="296">
        <f t="shared" si="4"/>
        <v>0.05662411032</v>
      </c>
    </row>
    <row r="337" spans="2:6" ht="11.25">
      <c r="B337" s="317" t="s">
        <v>149</v>
      </c>
      <c r="C337" s="276">
        <f>'PD - COMMUTING - INDIRECT'!C16*$C$326</f>
        <v>1.84</v>
      </c>
      <c r="D337" s="307">
        <f t="shared" si="3"/>
        <v>39.008</v>
      </c>
      <c r="E337" s="304">
        <v>0.15965</v>
      </c>
      <c r="F337" s="296">
        <f t="shared" si="4"/>
        <v>0.0062276271999999995</v>
      </c>
    </row>
    <row r="338" spans="2:6" ht="11.25">
      <c r="B338" s="317" t="s">
        <v>181</v>
      </c>
      <c r="C338" s="276">
        <f>'PD - COMMUTING - INDIRECT'!C17*$C$326</f>
        <v>5.75</v>
      </c>
      <c r="D338" s="307">
        <f t="shared" si="3"/>
        <v>121.89999999999999</v>
      </c>
      <c r="E338" s="304">
        <v>0.06113</v>
      </c>
      <c r="F338" s="296">
        <f t="shared" si="4"/>
        <v>0.007451746999999999</v>
      </c>
    </row>
    <row r="339" spans="2:6" ht="12" thickBot="1">
      <c r="B339" s="317" t="s">
        <v>150</v>
      </c>
      <c r="C339" s="276">
        <f>'PD - COMMUTING - INDIRECT'!C18*$C$326</f>
        <v>2.3000000000000003</v>
      </c>
      <c r="D339" s="307">
        <f t="shared" si="3"/>
        <v>48.760000000000005</v>
      </c>
      <c r="E339" s="329">
        <v>0.10440333333333333</v>
      </c>
      <c r="F339" s="330">
        <f t="shared" si="4"/>
        <v>0.005090706533333334</v>
      </c>
    </row>
    <row r="340" spans="5:6" ht="12" thickBot="1">
      <c r="E340" s="331" t="s">
        <v>126</v>
      </c>
      <c r="F340" s="332">
        <f>SUM(F332:F339)</f>
        <v>0.7426901992133332</v>
      </c>
    </row>
    <row r="341" ht="11.25"/>
    <row r="342" spans="2:4" s="240" customFormat="1" ht="11.25">
      <c r="B342" s="246" t="s">
        <v>344</v>
      </c>
      <c r="C342" s="460"/>
      <c r="D342" s="460" t="s">
        <v>159</v>
      </c>
    </row>
    <row r="343" s="449" customFormat="1" ht="11.25">
      <c r="B343" s="450"/>
    </row>
    <row r="344" spans="2:6" ht="33.75">
      <c r="B344" s="236" t="s">
        <v>174</v>
      </c>
      <c r="C344" s="236" t="s">
        <v>184</v>
      </c>
      <c r="D344" s="236" t="s">
        <v>185</v>
      </c>
      <c r="E344" s="236" t="s">
        <v>186</v>
      </c>
      <c r="F344" s="236" t="s">
        <v>125</v>
      </c>
    </row>
    <row r="345" spans="2:6" ht="11.25">
      <c r="B345" s="317" t="s">
        <v>176</v>
      </c>
      <c r="C345" s="276">
        <f>'LT - EMPLOYEE COMMUTING'!D11*$C$326</f>
        <v>27.599999999999998</v>
      </c>
      <c r="D345" s="307">
        <f aca="true" t="shared" si="5" ref="D345:D352">C345*$C$327</f>
        <v>585.1199999999999</v>
      </c>
      <c r="E345" s="276">
        <v>0</v>
      </c>
      <c r="F345" s="276">
        <f>E345*D345/1000</f>
        <v>0</v>
      </c>
    </row>
    <row r="346" spans="2:6" ht="11.25">
      <c r="B346" s="317" t="s">
        <v>177</v>
      </c>
      <c r="C346" s="276">
        <f>'LT - EMPLOYEE COMMUTING'!C12*$C$326</f>
        <v>143.98</v>
      </c>
      <c r="D346" s="307">
        <f t="shared" si="5"/>
        <v>3052.3759999999997</v>
      </c>
      <c r="E346" s="276">
        <f>$C$383</f>
        <v>0.20487</v>
      </c>
      <c r="F346" s="296">
        <f aca="true" t="shared" si="6" ref="F346:F352">E346*D346/1000</f>
        <v>0.6253402711199999</v>
      </c>
    </row>
    <row r="347" spans="2:6" ht="11.25">
      <c r="B347" s="317" t="s">
        <v>178</v>
      </c>
      <c r="C347" s="276">
        <f>'LT - EMPLOYEE COMMUTING'!C13*$C$326</f>
        <v>19.32</v>
      </c>
      <c r="D347" s="307">
        <f t="shared" si="5"/>
        <v>409.584</v>
      </c>
      <c r="E347" s="276">
        <f>$E$333/2</f>
        <v>0.102435</v>
      </c>
      <c r="F347" s="296">
        <f t="shared" si="6"/>
        <v>0.04195573704</v>
      </c>
    </row>
    <row r="348" spans="2:6" ht="11.25">
      <c r="B348" s="317" t="s">
        <v>179</v>
      </c>
      <c r="C348" s="276">
        <f>'LT - EMPLOYEE COMMUTING'!C14*$C$326</f>
        <v>3.68</v>
      </c>
      <c r="D348" s="307">
        <f t="shared" si="5"/>
        <v>78.016</v>
      </c>
      <c r="E348" s="276">
        <v>0</v>
      </c>
      <c r="F348" s="296">
        <f t="shared" si="6"/>
        <v>0</v>
      </c>
    </row>
    <row r="349" spans="2:6" ht="11.25">
      <c r="B349" s="317" t="s">
        <v>180</v>
      </c>
      <c r="C349" s="276">
        <f>'LT - EMPLOYEE COMMUTING'!C15*$C$326</f>
        <v>25.53</v>
      </c>
      <c r="D349" s="307">
        <f t="shared" si="5"/>
        <v>541.236</v>
      </c>
      <c r="E349" s="304">
        <v>0.10462</v>
      </c>
      <c r="F349" s="296">
        <f t="shared" si="6"/>
        <v>0.05662411032</v>
      </c>
    </row>
    <row r="350" spans="2:6" ht="11.25">
      <c r="B350" s="317" t="s">
        <v>149</v>
      </c>
      <c r="C350" s="276">
        <f>'LT - EMPLOYEE COMMUTING'!C16*$C$326</f>
        <v>1.84</v>
      </c>
      <c r="D350" s="307">
        <f t="shared" si="5"/>
        <v>39.008</v>
      </c>
      <c r="E350" s="304">
        <v>0.15965</v>
      </c>
      <c r="F350" s="296">
        <f t="shared" si="6"/>
        <v>0.0062276271999999995</v>
      </c>
    </row>
    <row r="351" spans="2:6" ht="11.25">
      <c r="B351" s="317" t="s">
        <v>181</v>
      </c>
      <c r="C351" s="276">
        <f>'LT - EMPLOYEE COMMUTING'!C17*$C$326</f>
        <v>5.75</v>
      </c>
      <c r="D351" s="307">
        <f t="shared" si="5"/>
        <v>121.89999999999999</v>
      </c>
      <c r="E351" s="304">
        <v>0.06113</v>
      </c>
      <c r="F351" s="296">
        <f t="shared" si="6"/>
        <v>0.007451746999999999</v>
      </c>
    </row>
    <row r="352" spans="2:6" ht="12" thickBot="1">
      <c r="B352" s="317" t="s">
        <v>150</v>
      </c>
      <c r="C352" s="276">
        <f>'LT - EMPLOYEE COMMUTING'!C18*$C$326</f>
        <v>2.3000000000000003</v>
      </c>
      <c r="D352" s="307">
        <f t="shared" si="5"/>
        <v>48.760000000000005</v>
      </c>
      <c r="E352" s="329">
        <v>0.10440333333333333</v>
      </c>
      <c r="F352" s="330">
        <f t="shared" si="6"/>
        <v>0.005090706533333334</v>
      </c>
    </row>
    <row r="353" spans="5:6" ht="12" thickBot="1">
      <c r="E353" s="331" t="s">
        <v>126</v>
      </c>
      <c r="F353" s="332">
        <f>SUM(F345:F352)</f>
        <v>0.7426901992133332</v>
      </c>
    </row>
    <row r="354" ht="11.25"/>
    <row r="355" spans="2:4" s="240" customFormat="1" ht="11.25">
      <c r="B355" s="246" t="s">
        <v>116</v>
      </c>
      <c r="C355" s="246"/>
      <c r="D355" s="246" t="s">
        <v>459</v>
      </c>
    </row>
    <row r="356" spans="2:3" s="449" customFormat="1" ht="11.25">
      <c r="B356" s="450"/>
      <c r="C356" s="451"/>
    </row>
    <row r="357" spans="2:9" ht="33.75" customHeight="1">
      <c r="B357" s="236" t="s">
        <v>141</v>
      </c>
      <c r="C357" s="236" t="s">
        <v>142</v>
      </c>
      <c r="D357" s="236" t="s">
        <v>143</v>
      </c>
      <c r="E357" s="236" t="s">
        <v>144</v>
      </c>
      <c r="F357" s="236" t="s">
        <v>370</v>
      </c>
      <c r="G357" s="236" t="s">
        <v>145</v>
      </c>
      <c r="H357" s="236" t="s">
        <v>369</v>
      </c>
      <c r="I357" s="236" t="s">
        <v>368</v>
      </c>
    </row>
    <row r="358" spans="2:9" ht="11.25">
      <c r="B358" s="276" t="s">
        <v>557</v>
      </c>
      <c r="C358" s="276"/>
      <c r="D358" s="276"/>
      <c r="E358" s="276"/>
      <c r="F358" s="276"/>
      <c r="G358" s="276"/>
      <c r="H358" s="276"/>
      <c r="I358" s="276"/>
    </row>
    <row r="359" spans="2:9" ht="11.25">
      <c r="B359" s="276" t="s">
        <v>208</v>
      </c>
      <c r="C359" s="276" t="s">
        <v>842</v>
      </c>
      <c r="D359" s="276">
        <v>27.378507871321013</v>
      </c>
      <c r="E359" s="276">
        <v>22.176375966581418</v>
      </c>
      <c r="F359" s="276">
        <f>E359*$D$201/1000</f>
        <v>0.004079566122812317</v>
      </c>
      <c r="G359" s="276">
        <v>5.202131904739595</v>
      </c>
      <c r="H359" s="276">
        <f>G359*$D$197/1000</f>
        <v>0.002236916719038026</v>
      </c>
      <c r="I359" s="276">
        <f aca="true" t="shared" si="7" ref="I359:I365">F359+H359</f>
        <v>0.006316482841850343</v>
      </c>
    </row>
    <row r="360" spans="2:9" ht="11.25">
      <c r="B360" s="276" t="s">
        <v>209</v>
      </c>
      <c r="C360" s="276" t="s">
        <v>842</v>
      </c>
      <c r="D360" s="276">
        <v>77.2</v>
      </c>
      <c r="E360" s="276">
        <v>51.05161290322581</v>
      </c>
      <c r="F360" s="276">
        <f aca="true" t="shared" si="8" ref="F360:F365">E360*$D$201/1000</f>
        <v>0.00939145470967742</v>
      </c>
      <c r="G360" s="276">
        <v>26.148387096774194</v>
      </c>
      <c r="H360" s="276">
        <f aca="true" t="shared" si="9" ref="H360:H365">G360*$D$197/1000</f>
        <v>0.011243806451612904</v>
      </c>
      <c r="I360" s="276">
        <f t="shared" si="7"/>
        <v>0.020635261161290323</v>
      </c>
    </row>
    <row r="361" spans="2:9" ht="11.25">
      <c r="B361" s="276" t="s">
        <v>572</v>
      </c>
      <c r="C361" s="276" t="s">
        <v>842</v>
      </c>
      <c r="D361" s="276">
        <v>16.5</v>
      </c>
      <c r="E361" s="276">
        <v>8.25</v>
      </c>
      <c r="F361" s="276">
        <f t="shared" si="8"/>
        <v>0.00151767</v>
      </c>
      <c r="G361" s="276">
        <v>8.25</v>
      </c>
      <c r="H361" s="276">
        <f t="shared" si="9"/>
        <v>0.0035475</v>
      </c>
      <c r="I361" s="276">
        <f t="shared" si="7"/>
        <v>0.00506517</v>
      </c>
    </row>
    <row r="362" spans="2:9" ht="11.25">
      <c r="B362" s="276" t="s">
        <v>573</v>
      </c>
      <c r="C362" s="276" t="s">
        <v>842</v>
      </c>
      <c r="D362" s="276">
        <v>57.7</v>
      </c>
      <c r="E362" s="276">
        <v>38.156451612903226</v>
      </c>
      <c r="F362" s="276">
        <f t="shared" si="8"/>
        <v>0.0070192608387096775</v>
      </c>
      <c r="G362" s="276">
        <v>19.543548387096774</v>
      </c>
      <c r="H362" s="276">
        <f t="shared" si="9"/>
        <v>0.008403725806451613</v>
      </c>
      <c r="I362" s="276">
        <f t="shared" si="7"/>
        <v>0.01542298664516129</v>
      </c>
    </row>
    <row r="363" spans="2:9" ht="11.25">
      <c r="B363" s="276" t="s">
        <v>574</v>
      </c>
      <c r="C363" s="276">
        <v>120</v>
      </c>
      <c r="D363" s="276">
        <v>33.333333333333336</v>
      </c>
      <c r="E363" s="276">
        <v>26.999737739312877</v>
      </c>
      <c r="F363" s="276">
        <f t="shared" si="8"/>
        <v>0.004966871754523997</v>
      </c>
      <c r="G363" s="276">
        <v>6.333595594020457</v>
      </c>
      <c r="H363" s="276">
        <f t="shared" si="9"/>
        <v>0.0027234461054287964</v>
      </c>
      <c r="I363" s="276">
        <f t="shared" si="7"/>
        <v>0.007690317859952793</v>
      </c>
    </row>
    <row r="364" spans="2:9" ht="11.25">
      <c r="B364" s="276" t="s">
        <v>575</v>
      </c>
      <c r="C364" s="276">
        <v>39</v>
      </c>
      <c r="D364" s="276">
        <v>10.833333333333334</v>
      </c>
      <c r="E364" s="276">
        <v>7.163978494623656</v>
      </c>
      <c r="F364" s="276">
        <f t="shared" si="8"/>
        <v>0.001317885483870968</v>
      </c>
      <c r="G364" s="276">
        <v>3.6693548387096775</v>
      </c>
      <c r="H364" s="276">
        <f t="shared" si="9"/>
        <v>0.0015778225806451613</v>
      </c>
      <c r="I364" s="276">
        <f t="shared" si="7"/>
        <v>0.0028957080645161293</v>
      </c>
    </row>
    <row r="365" spans="2:9" ht="11.25">
      <c r="B365" s="276" t="s">
        <v>146</v>
      </c>
      <c r="C365" s="276">
        <v>100</v>
      </c>
      <c r="D365" s="276">
        <v>27.77777777777778</v>
      </c>
      <c r="E365" s="276">
        <v>22.499781449427395</v>
      </c>
      <c r="F365" s="276">
        <f t="shared" si="8"/>
        <v>0.004139059795436664</v>
      </c>
      <c r="G365" s="276">
        <v>5.27799632835038</v>
      </c>
      <c r="H365" s="276">
        <f t="shared" si="9"/>
        <v>0.0022695384211906633</v>
      </c>
      <c r="I365" s="276">
        <f t="shared" si="7"/>
        <v>0.006408598216627327</v>
      </c>
    </row>
    <row r="366" ht="11.25">
      <c r="D366" s="334" t="s">
        <v>147</v>
      </c>
    </row>
    <row r="367" spans="2:4" s="240" customFormat="1" ht="11.25">
      <c r="B367" s="246" t="s">
        <v>117</v>
      </c>
      <c r="C367" s="246"/>
      <c r="D367" s="246" t="s">
        <v>444</v>
      </c>
    </row>
    <row r="368" ht="11.25"/>
    <row r="369" ht="11.25">
      <c r="B369" s="335" t="s">
        <v>719</v>
      </c>
    </row>
    <row r="370" spans="2:4" ht="11.25">
      <c r="B370" s="236" t="s">
        <v>118</v>
      </c>
      <c r="C370" s="236" t="s">
        <v>189</v>
      </c>
      <c r="D370" s="236" t="s">
        <v>119</v>
      </c>
    </row>
    <row r="371" spans="2:4" ht="11.25">
      <c r="B371" s="276" t="s">
        <v>720</v>
      </c>
      <c r="C371" s="276" t="s">
        <v>721</v>
      </c>
      <c r="D371" s="276">
        <v>0.17283</v>
      </c>
    </row>
    <row r="372" spans="2:4" ht="11.25">
      <c r="B372" s="276" t="s">
        <v>722</v>
      </c>
      <c r="C372" s="276" t="s">
        <v>721</v>
      </c>
      <c r="D372" s="276">
        <v>0.09924</v>
      </c>
    </row>
    <row r="373" spans="2:4" ht="11.25">
      <c r="B373" s="276" t="s">
        <v>722</v>
      </c>
      <c r="C373" s="276" t="s">
        <v>723</v>
      </c>
      <c r="D373" s="276">
        <v>0.09457</v>
      </c>
    </row>
    <row r="374" spans="2:4" ht="11.25">
      <c r="B374" s="276" t="s">
        <v>722</v>
      </c>
      <c r="C374" s="276" t="s">
        <v>724</v>
      </c>
      <c r="D374" s="276">
        <v>0.14186</v>
      </c>
    </row>
    <row r="375" spans="2:4" ht="11.25">
      <c r="B375" s="276" t="s">
        <v>737</v>
      </c>
      <c r="C375" s="276" t="s">
        <v>721</v>
      </c>
      <c r="D375" s="276">
        <v>0.11331</v>
      </c>
    </row>
    <row r="376" spans="2:4" ht="11.25">
      <c r="B376" s="276" t="s">
        <v>737</v>
      </c>
      <c r="C376" s="276" t="s">
        <v>723</v>
      </c>
      <c r="D376" s="276">
        <v>0.08272</v>
      </c>
    </row>
    <row r="377" spans="2:4" ht="11.25">
      <c r="B377" s="276" t="s">
        <v>737</v>
      </c>
      <c r="C377" s="276" t="s">
        <v>738</v>
      </c>
      <c r="D377" s="276">
        <v>0.13235</v>
      </c>
    </row>
    <row r="378" spans="2:4" ht="11.25">
      <c r="B378" s="276" t="s">
        <v>737</v>
      </c>
      <c r="C378" s="276" t="s">
        <v>724</v>
      </c>
      <c r="D378" s="276">
        <v>0.23988</v>
      </c>
    </row>
    <row r="379" spans="2:4" ht="11.25">
      <c r="B379" s="276" t="s">
        <v>737</v>
      </c>
      <c r="C379" s="276" t="s">
        <v>739</v>
      </c>
      <c r="D379" s="276">
        <v>0.33087</v>
      </c>
    </row>
    <row r="380" ht="11.25"/>
    <row r="381" ht="11.25">
      <c r="B381" s="335" t="s">
        <v>538</v>
      </c>
    </row>
    <row r="382" spans="2:3" ht="11.25">
      <c r="B382" s="274" t="s">
        <v>187</v>
      </c>
      <c r="C382" s="274" t="s">
        <v>120</v>
      </c>
    </row>
    <row r="383" spans="2:3" ht="11.25">
      <c r="B383" s="276" t="s">
        <v>188</v>
      </c>
      <c r="C383" s="276">
        <v>0.20487</v>
      </c>
    </row>
    <row r="384" ht="11.25"/>
    <row r="385" ht="11.25"/>
    <row r="386" spans="2:4" s="240" customFormat="1" ht="11.25">
      <c r="B386" s="368" t="s">
        <v>301</v>
      </c>
      <c r="C386" s="241"/>
      <c r="D386" s="246" t="s">
        <v>460</v>
      </c>
    </row>
    <row r="387" spans="2:4" s="449" customFormat="1" ht="11.25">
      <c r="B387" s="455"/>
      <c r="C387" s="456"/>
      <c r="D387" s="450"/>
    </row>
    <row r="388" spans="2:4" ht="22.5">
      <c r="B388" s="236" t="s">
        <v>244</v>
      </c>
      <c r="C388" s="236" t="s">
        <v>563</v>
      </c>
      <c r="D388" s="236" t="s">
        <v>576</v>
      </c>
    </row>
    <row r="389" spans="2:4" ht="11.25">
      <c r="B389" s="336" t="s">
        <v>557</v>
      </c>
      <c r="C389" s="277"/>
      <c r="D389" s="276"/>
    </row>
    <row r="390" spans="2:4" ht="11.25">
      <c r="B390" s="336" t="s">
        <v>315</v>
      </c>
      <c r="C390" s="337">
        <v>950</v>
      </c>
      <c r="D390" s="276"/>
    </row>
    <row r="391" spans="2:4" ht="11.25">
      <c r="B391" s="336" t="s">
        <v>316</v>
      </c>
      <c r="C391" s="337">
        <v>950</v>
      </c>
      <c r="D391" s="276"/>
    </row>
    <row r="392" spans="2:4" ht="11.25">
      <c r="B392" s="336" t="s">
        <v>304</v>
      </c>
      <c r="C392" s="337">
        <v>2428</v>
      </c>
      <c r="D392" s="276"/>
    </row>
    <row r="393" spans="2:4" ht="11.25">
      <c r="B393" s="336" t="s">
        <v>305</v>
      </c>
      <c r="C393" s="337">
        <v>89</v>
      </c>
      <c r="D393" s="276"/>
    </row>
    <row r="394" spans="2:4" ht="11.25">
      <c r="B394" s="336" t="s">
        <v>317</v>
      </c>
      <c r="C394" s="337">
        <v>256</v>
      </c>
      <c r="D394" s="276"/>
    </row>
    <row r="395" spans="2:4" ht="11.25">
      <c r="B395" s="336" t="s">
        <v>318</v>
      </c>
      <c r="C395" s="337">
        <v>6</v>
      </c>
      <c r="D395" s="276"/>
    </row>
    <row r="396" spans="2:4" ht="11.25">
      <c r="B396" s="336" t="s">
        <v>307</v>
      </c>
      <c r="C396" s="337">
        <v>19294</v>
      </c>
      <c r="D396" s="276"/>
    </row>
    <row r="397" spans="2:4" ht="11.25">
      <c r="B397" s="336" t="s">
        <v>319</v>
      </c>
      <c r="C397" s="337">
        <v>3100</v>
      </c>
      <c r="D397" s="276"/>
    </row>
    <row r="398" spans="2:4" ht="11.25">
      <c r="B398" s="336" t="s">
        <v>320</v>
      </c>
      <c r="C398" s="337">
        <v>1600</v>
      </c>
      <c r="D398" s="276"/>
    </row>
    <row r="399" spans="2:4" ht="11.25">
      <c r="B399" s="336" t="s">
        <v>322</v>
      </c>
      <c r="C399" s="337">
        <v>2500</v>
      </c>
      <c r="D399" s="276"/>
    </row>
    <row r="400" spans="2:4" ht="11.25">
      <c r="B400" s="336" t="s">
        <v>321</v>
      </c>
      <c r="C400" s="337">
        <v>1500</v>
      </c>
      <c r="D400" s="276"/>
    </row>
    <row r="401" spans="2:4" ht="11.25">
      <c r="B401" s="336" t="s">
        <v>323</v>
      </c>
      <c r="C401" s="337">
        <v>3100</v>
      </c>
      <c r="D401" s="276"/>
    </row>
    <row r="402" spans="2:4" ht="11.25">
      <c r="B402" s="336" t="s">
        <v>324</v>
      </c>
      <c r="C402" s="337">
        <v>1800</v>
      </c>
      <c r="D402" s="276"/>
    </row>
    <row r="403" spans="2:4" ht="11.25">
      <c r="B403" s="336" t="s">
        <v>435</v>
      </c>
      <c r="C403" s="337">
        <v>11000</v>
      </c>
      <c r="D403" s="276"/>
    </row>
    <row r="404" spans="2:4" ht="11.25">
      <c r="B404" s="336" t="s">
        <v>325</v>
      </c>
      <c r="C404" s="337">
        <v>2000</v>
      </c>
      <c r="D404" s="276"/>
    </row>
    <row r="405" spans="2:4" ht="11.25">
      <c r="B405" s="336" t="s">
        <v>312</v>
      </c>
      <c r="C405" s="337">
        <v>4</v>
      </c>
      <c r="D405" s="276"/>
    </row>
    <row r="406" spans="2:4" ht="11.25">
      <c r="B406" s="336" t="s">
        <v>329</v>
      </c>
      <c r="C406" s="337">
        <v>8</v>
      </c>
      <c r="D406" s="276"/>
    </row>
    <row r="407" spans="2:4" ht="11.25">
      <c r="B407" s="336" t="s">
        <v>328</v>
      </c>
      <c r="C407" s="337">
        <v>4</v>
      </c>
      <c r="D407" s="276"/>
    </row>
    <row r="408" spans="2:4" ht="11.25">
      <c r="B408" s="336" t="s">
        <v>327</v>
      </c>
      <c r="C408" s="337">
        <v>840</v>
      </c>
      <c r="D408" s="276"/>
    </row>
    <row r="409" spans="2:4" ht="11.25">
      <c r="B409" s="336" t="s">
        <v>326</v>
      </c>
      <c r="C409" s="337">
        <v>525</v>
      </c>
      <c r="D409" s="276"/>
    </row>
    <row r="410" spans="2:4" ht="22.5">
      <c r="B410" s="10" t="s">
        <v>247</v>
      </c>
      <c r="C410" s="10">
        <v>220</v>
      </c>
      <c r="D410" s="10" t="s">
        <v>461</v>
      </c>
    </row>
    <row r="411" spans="2:4" ht="22.5">
      <c r="B411" s="10" t="s">
        <v>528</v>
      </c>
      <c r="C411" s="309">
        <v>1770</v>
      </c>
      <c r="D411" s="10" t="s">
        <v>461</v>
      </c>
    </row>
    <row r="412" spans="2:4" ht="22.5">
      <c r="B412" s="10" t="s">
        <v>529</v>
      </c>
      <c r="C412" s="309">
        <v>2750</v>
      </c>
      <c r="D412" s="10" t="s">
        <v>461</v>
      </c>
    </row>
    <row r="413" spans="2:4" ht="22.5">
      <c r="B413" s="10" t="s">
        <v>539</v>
      </c>
      <c r="C413" s="309">
        <v>430</v>
      </c>
      <c r="D413" s="10" t="s">
        <v>461</v>
      </c>
    </row>
    <row r="414" spans="2:4" ht="22.5">
      <c r="B414" s="10" t="s">
        <v>251</v>
      </c>
      <c r="C414" s="10">
        <v>56</v>
      </c>
      <c r="D414" s="10" t="s">
        <v>461</v>
      </c>
    </row>
    <row r="415" spans="2:4" ht="22.5">
      <c r="B415" s="10" t="s">
        <v>249</v>
      </c>
      <c r="C415" s="10">
        <v>830</v>
      </c>
      <c r="D415" s="10" t="s">
        <v>461</v>
      </c>
    </row>
    <row r="416" spans="2:4" ht="22.5">
      <c r="B416" s="10" t="s">
        <v>250</v>
      </c>
      <c r="C416" s="10">
        <v>130</v>
      </c>
      <c r="D416" s="10" t="s">
        <v>461</v>
      </c>
    </row>
    <row r="417" spans="2:3" ht="11.25">
      <c r="B417" s="199"/>
      <c r="C417" s="199"/>
    </row>
    <row r="418" ht="11.25"/>
    <row r="419" spans="2:4" s="240" customFormat="1" ht="11.25">
      <c r="B419" s="368" t="s">
        <v>336</v>
      </c>
      <c r="C419" s="368"/>
      <c r="D419" s="368" t="s">
        <v>460</v>
      </c>
    </row>
    <row r="420" spans="2:3" s="272" customFormat="1" ht="11.25">
      <c r="B420" s="338"/>
      <c r="C420" s="339"/>
    </row>
    <row r="421" spans="2:9" s="272" customFormat="1" ht="11.25" customHeight="1">
      <c r="B421" s="236" t="s">
        <v>302</v>
      </c>
      <c r="C421" s="658" t="s">
        <v>859</v>
      </c>
      <c r="D421" s="661" t="s">
        <v>155</v>
      </c>
      <c r="E421" s="661"/>
      <c r="F421" s="661"/>
      <c r="G421" s="661"/>
      <c r="H421" s="661"/>
      <c r="I421" s="661"/>
    </row>
    <row r="422" spans="2:9" s="272" customFormat="1" ht="12.75" customHeight="1">
      <c r="B422" s="236"/>
      <c r="C422" s="659"/>
      <c r="D422" s="661" t="s">
        <v>4</v>
      </c>
      <c r="E422" s="661"/>
      <c r="F422" s="661" t="s">
        <v>330</v>
      </c>
      <c r="G422" s="661"/>
      <c r="H422" s="661" t="s">
        <v>331</v>
      </c>
      <c r="I422" s="661" t="s">
        <v>332</v>
      </c>
    </row>
    <row r="423" spans="2:9" s="272" customFormat="1" ht="11.25" customHeight="1">
      <c r="B423" s="236"/>
      <c r="C423" s="660"/>
      <c r="D423" s="236" t="s">
        <v>855</v>
      </c>
      <c r="E423" s="236" t="s">
        <v>333</v>
      </c>
      <c r="F423" s="236" t="s">
        <v>334</v>
      </c>
      <c r="G423" s="236" t="s">
        <v>335</v>
      </c>
      <c r="H423" s="661"/>
      <c r="I423" s="661"/>
    </row>
    <row r="424" spans="2:11" s="272" customFormat="1" ht="11.25" customHeight="1">
      <c r="B424" s="487" t="s">
        <v>303</v>
      </c>
      <c r="C424" s="496">
        <v>950</v>
      </c>
      <c r="D424" s="496">
        <v>-713</v>
      </c>
      <c r="E424" s="498"/>
      <c r="F424" s="496">
        <v>-500</v>
      </c>
      <c r="G424" s="496">
        <v>-121</v>
      </c>
      <c r="H424" s="496">
        <v>57</v>
      </c>
      <c r="I424" s="496">
        <v>550</v>
      </c>
      <c r="J424" s="147"/>
      <c r="K424" s="147"/>
    </row>
    <row r="425" spans="2:11" s="272" customFormat="1" ht="11.25">
      <c r="B425" s="487" t="s">
        <v>304</v>
      </c>
      <c r="C425" s="496">
        <v>4000</v>
      </c>
      <c r="D425" s="498"/>
      <c r="E425" s="498"/>
      <c r="F425" s="496">
        <v>-89</v>
      </c>
      <c r="G425" s="496">
        <v>-100</v>
      </c>
      <c r="H425" s="496">
        <v>30</v>
      </c>
      <c r="I425" s="496">
        <v>365</v>
      </c>
      <c r="J425" s="147"/>
      <c r="K425" s="147"/>
    </row>
    <row r="426" spans="2:11" s="272" customFormat="1" ht="11.25">
      <c r="B426" s="487" t="s">
        <v>305</v>
      </c>
      <c r="C426" s="496">
        <v>89</v>
      </c>
      <c r="D426" s="498"/>
      <c r="E426" s="498"/>
      <c r="F426" s="496">
        <v>-121</v>
      </c>
      <c r="G426" s="496">
        <v>-100</v>
      </c>
      <c r="H426" s="496">
        <v>57</v>
      </c>
      <c r="I426" s="496">
        <v>210</v>
      </c>
      <c r="J426" s="147"/>
      <c r="K426" s="147"/>
    </row>
    <row r="427" spans="2:11" s="272" customFormat="1" ht="11.25">
      <c r="B427" s="487" t="s">
        <v>856</v>
      </c>
      <c r="C427" s="496">
        <v>0</v>
      </c>
      <c r="D427" s="496">
        <v>44</v>
      </c>
      <c r="E427" s="498"/>
      <c r="F427" s="496">
        <v>-271</v>
      </c>
      <c r="G427" s="496">
        <v>-330</v>
      </c>
      <c r="H427" s="496">
        <v>34</v>
      </c>
      <c r="I427" s="496">
        <v>230</v>
      </c>
      <c r="J427" s="147"/>
      <c r="K427" s="147"/>
    </row>
    <row r="428" spans="2:11" s="272" customFormat="1" ht="11.25">
      <c r="B428" s="487" t="s">
        <v>306</v>
      </c>
      <c r="C428" s="496">
        <v>256</v>
      </c>
      <c r="D428" s="496">
        <v>-6</v>
      </c>
      <c r="E428" s="498"/>
      <c r="F428" s="496">
        <v>-700</v>
      </c>
      <c r="G428" s="498"/>
      <c r="H428" s="496">
        <v>250</v>
      </c>
      <c r="I428" s="496">
        <v>930</v>
      </c>
      <c r="J428" s="147"/>
      <c r="K428" s="147"/>
    </row>
    <row r="429" spans="2:11" s="272" customFormat="1" ht="11.25">
      <c r="B429" s="487" t="s">
        <v>307</v>
      </c>
      <c r="C429" s="496">
        <v>19294</v>
      </c>
      <c r="D429" s="498"/>
      <c r="E429" s="496">
        <v>-3800</v>
      </c>
      <c r="F429" s="496">
        <v>600</v>
      </c>
      <c r="G429" s="498"/>
      <c r="H429" s="498"/>
      <c r="I429" s="496">
        <v>300</v>
      </c>
      <c r="J429" s="147"/>
      <c r="K429" s="147"/>
    </row>
    <row r="430" spans="2:11" s="272" customFormat="1" ht="11.25">
      <c r="B430" s="487" t="s">
        <v>308</v>
      </c>
      <c r="C430" s="496">
        <v>3100</v>
      </c>
      <c r="D430" s="498"/>
      <c r="E430" s="496">
        <v>-1500</v>
      </c>
      <c r="F430" s="496">
        <v>1800</v>
      </c>
      <c r="G430" s="498"/>
      <c r="H430" s="498"/>
      <c r="I430" s="496">
        <v>40</v>
      </c>
      <c r="J430" s="147"/>
      <c r="K430" s="147"/>
    </row>
    <row r="431" spans="2:11" s="272" customFormat="1" ht="11.25">
      <c r="B431" s="487" t="s">
        <v>309</v>
      </c>
      <c r="C431" s="496">
        <v>2500</v>
      </c>
      <c r="D431" s="498"/>
      <c r="E431" s="496">
        <v>-1000</v>
      </c>
      <c r="F431" s="496">
        <v>1800</v>
      </c>
      <c r="G431" s="498"/>
      <c r="H431" s="498"/>
      <c r="I431" s="496">
        <v>35</v>
      </c>
      <c r="J431" s="147"/>
      <c r="K431" s="147"/>
    </row>
    <row r="432" spans="2:11" s="272" customFormat="1" ht="11.25">
      <c r="B432" s="487" t="s">
        <v>310</v>
      </c>
      <c r="C432" s="496">
        <v>3100</v>
      </c>
      <c r="D432" s="498"/>
      <c r="E432" s="496">
        <v>-1300</v>
      </c>
      <c r="F432" s="496">
        <v>-786</v>
      </c>
      <c r="G432" s="498"/>
      <c r="H432" s="498"/>
      <c r="I432" s="496">
        <v>10</v>
      </c>
      <c r="J432" s="147"/>
      <c r="K432" s="147"/>
    </row>
    <row r="433" spans="2:11" s="272" customFormat="1" ht="11.25">
      <c r="B433" s="487" t="s">
        <v>311</v>
      </c>
      <c r="C433" s="496">
        <v>11000</v>
      </c>
      <c r="D433" s="498"/>
      <c r="E433" s="496">
        <v>-9000</v>
      </c>
      <c r="F433" s="496">
        <v>23</v>
      </c>
      <c r="G433" s="498"/>
      <c r="H433" s="498"/>
      <c r="I433" s="496">
        <v>10</v>
      </c>
      <c r="J433" s="147"/>
      <c r="K433" s="147"/>
    </row>
    <row r="434" spans="2:11" s="272" customFormat="1" ht="11.25">
      <c r="B434" s="487" t="s">
        <v>312</v>
      </c>
      <c r="C434" s="496">
        <v>4</v>
      </c>
      <c r="D434" s="496">
        <v>16</v>
      </c>
      <c r="E434" s="498"/>
      <c r="F434" s="496">
        <v>35</v>
      </c>
      <c r="G434" s="498"/>
      <c r="H434" s="498"/>
      <c r="I434" s="496">
        <v>10</v>
      </c>
      <c r="J434" s="147"/>
      <c r="K434" s="147"/>
    </row>
    <row r="435" spans="2:11" s="272" customFormat="1" ht="11.25">
      <c r="B435" s="487" t="s">
        <v>313</v>
      </c>
      <c r="C435" s="496">
        <v>8</v>
      </c>
      <c r="D435" s="498"/>
      <c r="E435" s="496">
        <v>-4</v>
      </c>
      <c r="F435" s="496">
        <v>35</v>
      </c>
      <c r="G435" s="498"/>
      <c r="H435" s="498"/>
      <c r="I435" s="496">
        <v>10</v>
      </c>
      <c r="J435" s="147"/>
      <c r="K435" s="147"/>
    </row>
    <row r="436" spans="2:10" s="272" customFormat="1" ht="11.25">
      <c r="B436" s="488" t="s">
        <v>857</v>
      </c>
      <c r="C436" s="497">
        <v>102</v>
      </c>
      <c r="D436" s="497">
        <v>58</v>
      </c>
      <c r="E436" s="499"/>
      <c r="F436" s="497">
        <v>242</v>
      </c>
      <c r="G436" s="499"/>
      <c r="H436" s="499"/>
      <c r="I436" s="497">
        <v>305</v>
      </c>
      <c r="J436" s="147"/>
    </row>
    <row r="437" spans="2:10" s="272" customFormat="1" ht="11.25">
      <c r="B437" s="488" t="s">
        <v>314</v>
      </c>
      <c r="C437" s="497">
        <v>840</v>
      </c>
      <c r="D437" s="497">
        <v>2</v>
      </c>
      <c r="E437" s="497">
        <v>-315</v>
      </c>
      <c r="F437" s="497">
        <v>5</v>
      </c>
      <c r="G437" s="499"/>
      <c r="H437" s="499"/>
      <c r="I437" s="497">
        <v>10</v>
      </c>
      <c r="J437" s="147"/>
    </row>
    <row r="438" spans="2:10" s="272" customFormat="1" ht="11.25">
      <c r="B438" s="488" t="s">
        <v>858</v>
      </c>
      <c r="C438" s="497">
        <v>3410</v>
      </c>
      <c r="D438" s="497">
        <v>-20</v>
      </c>
      <c r="E438" s="497">
        <v>-2900</v>
      </c>
      <c r="F438" s="497">
        <v>-1500</v>
      </c>
      <c r="G438" s="499"/>
      <c r="H438" s="499"/>
      <c r="I438" s="499"/>
      <c r="J438" s="147"/>
    </row>
    <row r="439" spans="2:10" s="272" customFormat="1" ht="11.25">
      <c r="B439" s="488" t="s">
        <v>860</v>
      </c>
      <c r="C439" s="497">
        <v>2860</v>
      </c>
      <c r="D439" s="497">
        <v>-259</v>
      </c>
      <c r="E439" s="499"/>
      <c r="F439" s="497">
        <v>97</v>
      </c>
      <c r="G439" s="497">
        <v>-13</v>
      </c>
      <c r="H439" s="497">
        <v>7</v>
      </c>
      <c r="I439" s="497">
        <v>81</v>
      </c>
      <c r="J439" s="147"/>
    </row>
    <row r="440" spans="2:3" s="272" customFormat="1" ht="11.25">
      <c r="B440" s="338"/>
      <c r="C440" s="339"/>
    </row>
    <row r="441" ht="11.25">
      <c r="C441" s="301"/>
    </row>
    <row r="442" spans="2:10" s="271" customFormat="1" ht="11.25">
      <c r="B442" s="239" t="s">
        <v>510</v>
      </c>
      <c r="C442" s="470"/>
      <c r="D442" s="470" t="s">
        <v>462</v>
      </c>
      <c r="E442" s="470"/>
      <c r="F442" s="470"/>
      <c r="G442" s="470"/>
      <c r="J442" s="471"/>
    </row>
    <row r="443" spans="2:10" s="457" customFormat="1" ht="11.25">
      <c r="B443" s="472"/>
      <c r="C443" s="473"/>
      <c r="D443" s="474"/>
      <c r="E443" s="474"/>
      <c r="F443" s="474"/>
      <c r="G443" s="475"/>
      <c r="J443" s="476"/>
    </row>
    <row r="444" spans="2:10" s="457" customFormat="1" ht="11.25">
      <c r="B444" s="486" t="s">
        <v>741</v>
      </c>
      <c r="C444" s="467"/>
      <c r="D444" s="468"/>
      <c r="E444" s="468"/>
      <c r="F444" s="469"/>
      <c r="G444" s="451"/>
      <c r="H444" s="449"/>
      <c r="I444" s="449"/>
      <c r="J444" s="458"/>
    </row>
    <row r="445" spans="2:10" s="301" customFormat="1" ht="78.75" customHeight="1">
      <c r="B445" s="236" t="s">
        <v>742</v>
      </c>
      <c r="C445" s="236" t="s">
        <v>743</v>
      </c>
      <c r="D445" s="236" t="s">
        <v>747</v>
      </c>
      <c r="E445" s="236" t="s">
        <v>748</v>
      </c>
      <c r="F445" s="236" t="s">
        <v>749</v>
      </c>
      <c r="G445" s="236" t="s">
        <v>750</v>
      </c>
      <c r="H445" s="236" t="s">
        <v>751</v>
      </c>
      <c r="I445" s="236" t="s">
        <v>841</v>
      </c>
      <c r="J445" s="236" t="s">
        <v>161</v>
      </c>
    </row>
    <row r="446" spans="2:10" s="301" customFormat="1" ht="11.25">
      <c r="B446" s="340">
        <v>14</v>
      </c>
      <c r="C446" s="341" t="s">
        <v>843</v>
      </c>
      <c r="D446" s="342">
        <v>165</v>
      </c>
      <c r="E446" s="342">
        <v>101.14</v>
      </c>
      <c r="F446" s="342">
        <v>97.36</v>
      </c>
      <c r="G446" s="343">
        <v>89789.7</v>
      </c>
      <c r="H446" s="343">
        <v>18605.7144</v>
      </c>
      <c r="I446" s="343">
        <v>27421.9308</v>
      </c>
      <c r="J446" s="344">
        <f aca="true" t="shared" si="10" ref="J446:J477">SUM(G446:I446)/1000</f>
        <v>135.81734519999998</v>
      </c>
    </row>
    <row r="447" spans="2:10" s="301" customFormat="1" ht="11.25">
      <c r="B447" s="340">
        <v>15</v>
      </c>
      <c r="C447" s="341" t="s">
        <v>844</v>
      </c>
      <c r="D447" s="345">
        <v>40.03</v>
      </c>
      <c r="E447" s="345">
        <v>90</v>
      </c>
      <c r="F447" s="345">
        <v>12.71</v>
      </c>
      <c r="G447" s="343">
        <v>21783.525400000002</v>
      </c>
      <c r="H447" s="343">
        <v>16556.4</v>
      </c>
      <c r="I447" s="343">
        <v>3579.8350499999997</v>
      </c>
      <c r="J447" s="344">
        <f t="shared" si="10"/>
        <v>41.919760450000005</v>
      </c>
    </row>
    <row r="448" spans="2:10" s="301" customFormat="1" ht="11.25">
      <c r="B448" s="340">
        <v>16</v>
      </c>
      <c r="C448" s="341" t="s">
        <v>845</v>
      </c>
      <c r="D448" s="345">
        <v>53.1</v>
      </c>
      <c r="E448" s="345">
        <v>41.91</v>
      </c>
      <c r="F448" s="345">
        <v>0.21</v>
      </c>
      <c r="G448" s="343">
        <v>28895.958</v>
      </c>
      <c r="H448" s="343">
        <v>7709.763599999999</v>
      </c>
      <c r="I448" s="343">
        <v>59.147549999999995</v>
      </c>
      <c r="J448" s="344">
        <f t="shared" si="10"/>
        <v>36.66486915</v>
      </c>
    </row>
    <row r="449" spans="2:10" ht="11.25">
      <c r="B449" s="340">
        <v>17</v>
      </c>
      <c r="C449" s="341" t="s">
        <v>846</v>
      </c>
      <c r="D449" s="345">
        <v>55.14</v>
      </c>
      <c r="E449" s="345">
        <v>117.2</v>
      </c>
      <c r="F449" s="345">
        <v>28.05</v>
      </c>
      <c r="G449" s="343">
        <v>30006.0852</v>
      </c>
      <c r="H449" s="343">
        <v>21560.112000000005</v>
      </c>
      <c r="I449" s="343">
        <v>7900.42275</v>
      </c>
      <c r="J449" s="344">
        <f t="shared" si="10"/>
        <v>59.46661995000001</v>
      </c>
    </row>
    <row r="450" spans="2:10" ht="11.25">
      <c r="B450" s="340">
        <v>18</v>
      </c>
      <c r="C450" s="341" t="s">
        <v>847</v>
      </c>
      <c r="D450" s="345">
        <v>14.6</v>
      </c>
      <c r="E450" s="345">
        <v>19.8</v>
      </c>
      <c r="F450" s="345">
        <v>4.19</v>
      </c>
      <c r="G450" s="343">
        <v>7945.027999999999</v>
      </c>
      <c r="H450" s="343">
        <v>3642.4080000000004</v>
      </c>
      <c r="I450" s="343">
        <v>1180.13445</v>
      </c>
      <c r="J450" s="344">
        <f t="shared" si="10"/>
        <v>12.76757045</v>
      </c>
    </row>
    <row r="451" spans="2:10" ht="11.25">
      <c r="B451" s="340">
        <v>19</v>
      </c>
      <c r="C451" s="341" t="s">
        <v>848</v>
      </c>
      <c r="D451" s="345">
        <v>17.59</v>
      </c>
      <c r="E451" s="345">
        <v>9.02</v>
      </c>
      <c r="F451" s="345">
        <v>25.79</v>
      </c>
      <c r="G451" s="343">
        <v>9572.126199999999</v>
      </c>
      <c r="H451" s="343">
        <v>1659.3192000000001</v>
      </c>
      <c r="I451" s="343">
        <v>7263.88245</v>
      </c>
      <c r="J451" s="344">
        <f t="shared" si="10"/>
        <v>18.49532785</v>
      </c>
    </row>
    <row r="452" spans="2:10" ht="11.25">
      <c r="B452" s="340">
        <v>20</v>
      </c>
      <c r="C452" s="341" t="s">
        <v>849</v>
      </c>
      <c r="D452" s="345">
        <v>43.99</v>
      </c>
      <c r="E452" s="345">
        <v>32.21</v>
      </c>
      <c r="F452" s="345">
        <v>114.42</v>
      </c>
      <c r="G452" s="343">
        <v>23938.4782</v>
      </c>
      <c r="H452" s="343">
        <v>5925.351600000001</v>
      </c>
      <c r="I452" s="343">
        <v>32226.965099999998</v>
      </c>
      <c r="J452" s="344">
        <f t="shared" si="10"/>
        <v>62.0907949</v>
      </c>
    </row>
    <row r="453" spans="2:10" ht="11.25">
      <c r="B453" s="340">
        <v>21</v>
      </c>
      <c r="C453" s="341" t="s">
        <v>869</v>
      </c>
      <c r="D453" s="345">
        <v>154.27</v>
      </c>
      <c r="E453" s="345">
        <v>202.57</v>
      </c>
      <c r="F453" s="345">
        <v>33.72</v>
      </c>
      <c r="G453" s="343">
        <v>83950.64860000001</v>
      </c>
      <c r="H453" s="343">
        <v>37264.777200000004</v>
      </c>
      <c r="I453" s="343">
        <v>9497.4066</v>
      </c>
      <c r="J453" s="344">
        <f t="shared" si="10"/>
        <v>130.71283240000002</v>
      </c>
    </row>
    <row r="454" spans="2:10" ht="11.25">
      <c r="B454" s="340">
        <v>22</v>
      </c>
      <c r="C454" s="341" t="s">
        <v>870</v>
      </c>
      <c r="D454" s="345">
        <v>23.45</v>
      </c>
      <c r="E454" s="345">
        <v>15.04</v>
      </c>
      <c r="F454" s="345">
        <v>1.48</v>
      </c>
      <c r="G454" s="343">
        <v>12761.020999999999</v>
      </c>
      <c r="H454" s="343">
        <v>2766.7584</v>
      </c>
      <c r="I454" s="343">
        <v>416.8494</v>
      </c>
      <c r="J454" s="344">
        <f t="shared" si="10"/>
        <v>15.944628799999998</v>
      </c>
    </row>
    <row r="455" spans="2:10" ht="11.25">
      <c r="B455" s="340">
        <v>23</v>
      </c>
      <c r="C455" s="341" t="s">
        <v>871</v>
      </c>
      <c r="D455" s="345">
        <v>303.11</v>
      </c>
      <c r="E455" s="345">
        <v>295.44</v>
      </c>
      <c r="F455" s="346">
        <v>3432.47</v>
      </c>
      <c r="G455" s="343">
        <v>164946.39979999998</v>
      </c>
      <c r="H455" s="343">
        <v>54349.142400000004</v>
      </c>
      <c r="I455" s="343">
        <v>966772.33785</v>
      </c>
      <c r="J455" s="344">
        <f t="shared" si="10"/>
        <v>1186.06788005</v>
      </c>
    </row>
    <row r="456" spans="2:10" ht="11.25">
      <c r="B456" s="340">
        <v>24</v>
      </c>
      <c r="C456" s="341" t="s">
        <v>872</v>
      </c>
      <c r="D456" s="345">
        <v>149.13</v>
      </c>
      <c r="E456" s="345">
        <v>287.44</v>
      </c>
      <c r="F456" s="345">
        <v>22.16</v>
      </c>
      <c r="G456" s="343">
        <v>81153.5634</v>
      </c>
      <c r="H456" s="343">
        <v>52877.462400000004</v>
      </c>
      <c r="I456" s="343">
        <v>6241.4748</v>
      </c>
      <c r="J456" s="344">
        <f t="shared" si="10"/>
        <v>140.2725006</v>
      </c>
    </row>
    <row r="457" spans="2:10" ht="11.25">
      <c r="B457" s="340">
        <v>25</v>
      </c>
      <c r="C457" s="341" t="s">
        <v>873</v>
      </c>
      <c r="D457" s="345">
        <v>68.65</v>
      </c>
      <c r="E457" s="345">
        <v>42.94</v>
      </c>
      <c r="F457" s="345">
        <v>86.99</v>
      </c>
      <c r="G457" s="343">
        <v>37357.95700000001</v>
      </c>
      <c r="H457" s="343">
        <v>7899.2424</v>
      </c>
      <c r="I457" s="343">
        <v>24501.168449999997</v>
      </c>
      <c r="J457" s="344">
        <f t="shared" si="10"/>
        <v>69.75836785000001</v>
      </c>
    </row>
    <row r="458" spans="2:10" ht="11.25">
      <c r="B458" s="340">
        <v>26</v>
      </c>
      <c r="C458" s="341" t="s">
        <v>874</v>
      </c>
      <c r="D458" s="345">
        <v>67.57</v>
      </c>
      <c r="E458" s="345">
        <v>143.95</v>
      </c>
      <c r="F458" s="345">
        <v>120.98</v>
      </c>
      <c r="G458" s="343">
        <v>36770.2426</v>
      </c>
      <c r="H458" s="343">
        <v>26481.041999999998</v>
      </c>
      <c r="I458" s="343">
        <v>34074.6219</v>
      </c>
      <c r="J458" s="344">
        <f t="shared" si="10"/>
        <v>97.3259065</v>
      </c>
    </row>
    <row r="459" spans="2:10" ht="11.25">
      <c r="B459" s="340">
        <v>27</v>
      </c>
      <c r="C459" s="341" t="s">
        <v>875</v>
      </c>
      <c r="D459" s="345">
        <v>225.76</v>
      </c>
      <c r="E459" s="345">
        <v>206.07</v>
      </c>
      <c r="F459" s="345">
        <v>141.86</v>
      </c>
      <c r="G459" s="343">
        <v>122854.0768</v>
      </c>
      <c r="H459" s="343">
        <v>37908.637200000005</v>
      </c>
      <c r="I459" s="343">
        <v>39955.5783</v>
      </c>
      <c r="J459" s="344">
        <f t="shared" si="10"/>
        <v>200.7182923</v>
      </c>
    </row>
    <row r="460" spans="2:10" ht="11.25">
      <c r="B460" s="340">
        <v>28</v>
      </c>
      <c r="C460" s="341" t="s">
        <v>876</v>
      </c>
      <c r="D460" s="345">
        <v>21.44</v>
      </c>
      <c r="E460" s="345">
        <v>21.61</v>
      </c>
      <c r="F460" s="345">
        <v>3.6</v>
      </c>
      <c r="G460" s="343">
        <v>11667.2192</v>
      </c>
      <c r="H460" s="343">
        <v>3975.3756</v>
      </c>
      <c r="I460" s="343">
        <v>1013.958</v>
      </c>
      <c r="J460" s="344">
        <f t="shared" si="10"/>
        <v>16.656552799999996</v>
      </c>
    </row>
    <row r="461" spans="2:10" ht="11.25">
      <c r="B461" s="340">
        <v>29</v>
      </c>
      <c r="C461" s="341" t="s">
        <v>877</v>
      </c>
      <c r="D461" s="345">
        <v>17.14</v>
      </c>
      <c r="E461" s="345">
        <v>17.11</v>
      </c>
      <c r="F461" s="345">
        <v>2.95</v>
      </c>
      <c r="G461" s="343">
        <v>9327.2452</v>
      </c>
      <c r="H461" s="343">
        <v>3147.5556</v>
      </c>
      <c r="I461" s="343">
        <v>830.88225</v>
      </c>
      <c r="J461" s="344">
        <f t="shared" si="10"/>
        <v>13.305683049999999</v>
      </c>
    </row>
    <row r="462" spans="2:10" ht="11.25">
      <c r="B462" s="340">
        <v>30</v>
      </c>
      <c r="C462" s="341" t="s">
        <v>878</v>
      </c>
      <c r="D462" s="345">
        <v>37.23</v>
      </c>
      <c r="E462" s="345">
        <v>13.14</v>
      </c>
      <c r="F462" s="345">
        <v>0.3</v>
      </c>
      <c r="G462" s="343">
        <v>20259.8214</v>
      </c>
      <c r="H462" s="343">
        <v>2417.2344000000003</v>
      </c>
      <c r="I462" s="343">
        <v>84.4965</v>
      </c>
      <c r="J462" s="344">
        <f t="shared" si="10"/>
        <v>22.7615523</v>
      </c>
    </row>
    <row r="463" spans="2:10" ht="11.25">
      <c r="B463" s="340">
        <v>31</v>
      </c>
      <c r="C463" s="341" t="s">
        <v>879</v>
      </c>
      <c r="D463" s="345">
        <v>31.21</v>
      </c>
      <c r="E463" s="345">
        <v>25.56</v>
      </c>
      <c r="F463" s="345">
        <v>3.22</v>
      </c>
      <c r="G463" s="343">
        <v>16983.857799999998</v>
      </c>
      <c r="H463" s="343">
        <v>4702.0176</v>
      </c>
      <c r="I463" s="343">
        <v>906.9291</v>
      </c>
      <c r="J463" s="344">
        <f t="shared" si="10"/>
        <v>22.5928045</v>
      </c>
    </row>
    <row r="464" spans="2:10" ht="11.25">
      <c r="B464" s="340">
        <v>32</v>
      </c>
      <c r="C464" s="341" t="s">
        <v>880</v>
      </c>
      <c r="D464" s="345">
        <v>47.13</v>
      </c>
      <c r="E464" s="345">
        <v>21.97</v>
      </c>
      <c r="F464" s="345">
        <v>2.89</v>
      </c>
      <c r="G464" s="343">
        <v>25647.203400000002</v>
      </c>
      <c r="H464" s="343">
        <v>4041.6011999999996</v>
      </c>
      <c r="I464" s="343">
        <v>813.98295</v>
      </c>
      <c r="J464" s="344">
        <f t="shared" si="10"/>
        <v>30.502787550000004</v>
      </c>
    </row>
    <row r="465" spans="2:10" ht="11.25">
      <c r="B465" s="340">
        <v>33</v>
      </c>
      <c r="C465" s="341" t="s">
        <v>0</v>
      </c>
      <c r="D465" s="345">
        <v>22.07</v>
      </c>
      <c r="E465" s="345">
        <v>11.09</v>
      </c>
      <c r="F465" s="345">
        <v>0.34</v>
      </c>
      <c r="G465" s="343">
        <v>12010.052599999999</v>
      </c>
      <c r="H465" s="343">
        <v>2040.1164</v>
      </c>
      <c r="I465" s="343">
        <v>95.7627</v>
      </c>
      <c r="J465" s="344">
        <f t="shared" si="10"/>
        <v>14.145931699999998</v>
      </c>
    </row>
    <row r="466" spans="2:10" ht="11.25">
      <c r="B466" s="340">
        <v>34</v>
      </c>
      <c r="C466" s="341" t="s">
        <v>1</v>
      </c>
      <c r="D466" s="345">
        <v>27.63</v>
      </c>
      <c r="E466" s="345">
        <v>50.05</v>
      </c>
      <c r="F466" s="345">
        <v>9.21</v>
      </c>
      <c r="G466" s="343">
        <v>15035.6934</v>
      </c>
      <c r="H466" s="343">
        <v>9207.198</v>
      </c>
      <c r="I466" s="343">
        <v>2594.04255</v>
      </c>
      <c r="J466" s="344">
        <f t="shared" si="10"/>
        <v>26.83693395</v>
      </c>
    </row>
    <row r="467" spans="2:10" ht="11.25">
      <c r="B467" s="340">
        <v>35</v>
      </c>
      <c r="C467" s="341" t="s">
        <v>2</v>
      </c>
      <c r="D467" s="345">
        <v>21.41</v>
      </c>
      <c r="E467" s="345">
        <v>35.79</v>
      </c>
      <c r="F467" s="345">
        <v>8.22</v>
      </c>
      <c r="G467" s="343">
        <v>11650.8938</v>
      </c>
      <c r="H467" s="343">
        <v>6583.928400000001</v>
      </c>
      <c r="I467" s="343">
        <v>2315.2041</v>
      </c>
      <c r="J467" s="344">
        <f t="shared" si="10"/>
        <v>20.550026300000003</v>
      </c>
    </row>
    <row r="468" spans="2:10" ht="11.25">
      <c r="B468" s="340">
        <v>36</v>
      </c>
      <c r="C468" s="341" t="s">
        <v>3</v>
      </c>
      <c r="D468" s="345">
        <v>24.3</v>
      </c>
      <c r="E468" s="345">
        <v>14.75</v>
      </c>
      <c r="F468" s="345">
        <v>60.67</v>
      </c>
      <c r="G468" s="343">
        <v>13223.574</v>
      </c>
      <c r="H468" s="343">
        <v>2713.41</v>
      </c>
      <c r="I468" s="343">
        <v>17088.00885</v>
      </c>
      <c r="J468" s="344">
        <f t="shared" si="10"/>
        <v>33.02499285</v>
      </c>
    </row>
    <row r="469" spans="2:10" ht="11.25">
      <c r="B469" s="340">
        <v>37</v>
      </c>
      <c r="C469" s="341" t="s">
        <v>4</v>
      </c>
      <c r="D469" s="345">
        <v>51.61</v>
      </c>
      <c r="E469" s="345">
        <v>7.14</v>
      </c>
      <c r="F469" s="345">
        <v>603.61</v>
      </c>
      <c r="G469" s="343">
        <v>28085.129800000002</v>
      </c>
      <c r="H469" s="343">
        <v>1313.4744</v>
      </c>
      <c r="I469" s="343">
        <v>170009.77455</v>
      </c>
      <c r="J469" s="344">
        <f t="shared" si="10"/>
        <v>199.40837875</v>
      </c>
    </row>
    <row r="470" spans="2:10" ht="11.25">
      <c r="B470" s="340">
        <v>41</v>
      </c>
      <c r="C470" s="341" t="s">
        <v>5</v>
      </c>
      <c r="D470" s="342">
        <v>262.06</v>
      </c>
      <c r="E470" s="342">
        <v>13.26</v>
      </c>
      <c r="F470" s="342">
        <v>93.4</v>
      </c>
      <c r="G470" s="343">
        <v>142607.8108</v>
      </c>
      <c r="H470" s="343">
        <v>2439.3096</v>
      </c>
      <c r="I470" s="343">
        <v>26306.576999999997</v>
      </c>
      <c r="J470" s="344">
        <f t="shared" si="10"/>
        <v>171.35369740000002</v>
      </c>
    </row>
    <row r="471" spans="2:10" ht="11.25">
      <c r="B471" s="340">
        <v>45</v>
      </c>
      <c r="C471" s="341" t="s">
        <v>6</v>
      </c>
      <c r="D471" s="342">
        <v>1.95</v>
      </c>
      <c r="E471" s="342">
        <v>2.68</v>
      </c>
      <c r="F471" s="342">
        <v>2.23</v>
      </c>
      <c r="G471" s="343">
        <v>1061.151</v>
      </c>
      <c r="H471" s="343">
        <v>493.0128000000001</v>
      </c>
      <c r="I471" s="343">
        <v>628.09065</v>
      </c>
      <c r="J471" s="344">
        <f t="shared" si="10"/>
        <v>2.1822544500000003</v>
      </c>
    </row>
    <row r="472" spans="2:10" ht="11.25">
      <c r="B472" s="340">
        <v>51</v>
      </c>
      <c r="C472" s="341" t="s">
        <v>7</v>
      </c>
      <c r="D472" s="342">
        <v>11.48</v>
      </c>
      <c r="E472" s="342">
        <v>13.67</v>
      </c>
      <c r="F472" s="342">
        <v>4.23</v>
      </c>
      <c r="G472" s="343">
        <v>6247.1864000000005</v>
      </c>
      <c r="H472" s="343">
        <v>2514.7332</v>
      </c>
      <c r="I472" s="343">
        <v>1191.40065</v>
      </c>
      <c r="J472" s="344">
        <f t="shared" si="10"/>
        <v>9.95332025</v>
      </c>
    </row>
    <row r="473" spans="2:10" ht="11.25">
      <c r="B473" s="340">
        <v>52</v>
      </c>
      <c r="C473" s="341" t="s">
        <v>9</v>
      </c>
      <c r="D473" s="345">
        <v>15.93</v>
      </c>
      <c r="E473" s="345">
        <v>6.66</v>
      </c>
      <c r="F473" s="345">
        <v>0.37</v>
      </c>
      <c r="G473" s="343">
        <v>8668.7874</v>
      </c>
      <c r="H473" s="343">
        <v>1225.1736000000003</v>
      </c>
      <c r="I473" s="343">
        <v>104.21235</v>
      </c>
      <c r="J473" s="344">
        <f t="shared" si="10"/>
        <v>9.998173349999998</v>
      </c>
    </row>
    <row r="474" spans="2:10" ht="11.25">
      <c r="B474" s="340">
        <v>55</v>
      </c>
      <c r="C474" s="341" t="s">
        <v>10</v>
      </c>
      <c r="D474" s="341">
        <v>8.68</v>
      </c>
      <c r="E474" s="341">
        <v>15.2</v>
      </c>
      <c r="F474" s="341">
        <v>0.61</v>
      </c>
      <c r="G474" s="343">
        <v>4723.4824</v>
      </c>
      <c r="H474" s="343">
        <v>2796.192</v>
      </c>
      <c r="I474" s="343">
        <v>171.80955</v>
      </c>
      <c r="J474" s="344">
        <f t="shared" si="10"/>
        <v>7.691483949999999</v>
      </c>
    </row>
    <row r="475" spans="2:10" ht="11.25">
      <c r="B475" s="340">
        <v>60</v>
      </c>
      <c r="C475" s="341" t="s">
        <v>11</v>
      </c>
      <c r="D475" s="341">
        <v>4.85</v>
      </c>
      <c r="E475" s="341">
        <v>0.95</v>
      </c>
      <c r="F475" s="341">
        <v>0.06</v>
      </c>
      <c r="G475" s="343">
        <v>2639.2729999999997</v>
      </c>
      <c r="H475" s="343">
        <v>174.762</v>
      </c>
      <c r="I475" s="343">
        <v>16.8993</v>
      </c>
      <c r="J475" s="344">
        <f t="shared" si="10"/>
        <v>2.8309343</v>
      </c>
    </row>
    <row r="476" spans="2:10" ht="11.25">
      <c r="B476" s="340">
        <v>61</v>
      </c>
      <c r="C476" s="341" t="s">
        <v>12</v>
      </c>
      <c r="D476" s="341">
        <v>4.85</v>
      </c>
      <c r="E476" s="341">
        <v>0.95</v>
      </c>
      <c r="F476" s="341">
        <v>0.06</v>
      </c>
      <c r="G476" s="343">
        <v>2639.2729999999997</v>
      </c>
      <c r="H476" s="343">
        <v>174.762</v>
      </c>
      <c r="I476" s="343">
        <v>16.8993</v>
      </c>
      <c r="J476" s="344">
        <f t="shared" si="10"/>
        <v>2.8309343</v>
      </c>
    </row>
    <row r="477" spans="2:10" ht="11.25">
      <c r="B477" s="340">
        <v>62</v>
      </c>
      <c r="C477" s="341" t="s">
        <v>13</v>
      </c>
      <c r="D477" s="341">
        <v>4.85</v>
      </c>
      <c r="E477" s="341">
        <v>0.95</v>
      </c>
      <c r="F477" s="341">
        <v>0.06</v>
      </c>
      <c r="G477" s="343">
        <v>2639.2729999999997</v>
      </c>
      <c r="H477" s="343">
        <v>174.762</v>
      </c>
      <c r="I477" s="343">
        <v>16.8993</v>
      </c>
      <c r="J477" s="344">
        <f t="shared" si="10"/>
        <v>2.8309343</v>
      </c>
    </row>
    <row r="478" spans="2:10" ht="11.25">
      <c r="B478" s="340">
        <v>63</v>
      </c>
      <c r="C478" s="341" t="s">
        <v>14</v>
      </c>
      <c r="D478" s="341">
        <v>4.85</v>
      </c>
      <c r="E478" s="341">
        <v>0.95</v>
      </c>
      <c r="F478" s="341">
        <v>0.06</v>
      </c>
      <c r="G478" s="343">
        <v>2639.2729999999997</v>
      </c>
      <c r="H478" s="343">
        <v>174.762</v>
      </c>
      <c r="I478" s="343">
        <v>16.8993</v>
      </c>
      <c r="J478" s="344">
        <f aca="true" t="shared" si="11" ref="J478:J494">SUM(G478:I478)/1000</f>
        <v>2.8309343</v>
      </c>
    </row>
    <row r="479" spans="2:10" ht="11.25">
      <c r="B479" s="340">
        <v>631</v>
      </c>
      <c r="C479" s="341" t="s">
        <v>15</v>
      </c>
      <c r="D479" s="341">
        <v>11.48</v>
      </c>
      <c r="E479" s="341">
        <v>13.67</v>
      </c>
      <c r="F479" s="341">
        <v>4.23</v>
      </c>
      <c r="G479" s="343">
        <v>6247.1864000000005</v>
      </c>
      <c r="H479" s="343">
        <v>2514.7332</v>
      </c>
      <c r="I479" s="343">
        <v>1191.40065</v>
      </c>
      <c r="J479" s="344">
        <f t="shared" si="11"/>
        <v>9.95332025</v>
      </c>
    </row>
    <row r="480" spans="2:10" ht="11.25">
      <c r="B480" s="340">
        <v>64</v>
      </c>
      <c r="C480" s="341" t="s">
        <v>16</v>
      </c>
      <c r="D480" s="341">
        <v>4.85</v>
      </c>
      <c r="E480" s="341">
        <v>0.95</v>
      </c>
      <c r="F480" s="341">
        <v>0.06</v>
      </c>
      <c r="G480" s="343">
        <v>2639.2729999999997</v>
      </c>
      <c r="H480" s="343">
        <v>174.762</v>
      </c>
      <c r="I480" s="343">
        <v>16.8993</v>
      </c>
      <c r="J480" s="344">
        <f t="shared" si="11"/>
        <v>2.8309343</v>
      </c>
    </row>
    <row r="481" spans="2:10" ht="11.25">
      <c r="B481" s="340">
        <v>65</v>
      </c>
      <c r="C481" s="341" t="s">
        <v>17</v>
      </c>
      <c r="D481" s="341">
        <v>2.31</v>
      </c>
      <c r="E481" s="341">
        <v>2.66</v>
      </c>
      <c r="F481" s="341">
        <v>0.34</v>
      </c>
      <c r="G481" s="343">
        <v>1257.0558</v>
      </c>
      <c r="H481" s="343">
        <v>489.33360000000005</v>
      </c>
      <c r="I481" s="343">
        <v>95.7627</v>
      </c>
      <c r="J481" s="344">
        <f t="shared" si="11"/>
        <v>1.8421521</v>
      </c>
    </row>
    <row r="482" spans="2:10" ht="11.25">
      <c r="B482" s="340">
        <v>66</v>
      </c>
      <c r="C482" s="341" t="s">
        <v>18</v>
      </c>
      <c r="D482" s="341">
        <v>2.31</v>
      </c>
      <c r="E482" s="341">
        <v>2.66</v>
      </c>
      <c r="F482" s="341">
        <v>0.34</v>
      </c>
      <c r="G482" s="343">
        <v>1257.0558</v>
      </c>
      <c r="H482" s="343">
        <v>489.33360000000005</v>
      </c>
      <c r="I482" s="343">
        <v>95.7627</v>
      </c>
      <c r="J482" s="344">
        <f t="shared" si="11"/>
        <v>1.8421521</v>
      </c>
    </row>
    <row r="483" spans="2:10" ht="11.25">
      <c r="B483" s="340">
        <v>67</v>
      </c>
      <c r="C483" s="341" t="s">
        <v>19</v>
      </c>
      <c r="D483" s="341">
        <v>2.31</v>
      </c>
      <c r="E483" s="341">
        <v>2.66</v>
      </c>
      <c r="F483" s="341">
        <v>0.34</v>
      </c>
      <c r="G483" s="343">
        <v>1257.0558</v>
      </c>
      <c r="H483" s="343">
        <v>489.33360000000005</v>
      </c>
      <c r="I483" s="343">
        <v>95.7627</v>
      </c>
      <c r="J483" s="344">
        <f t="shared" si="11"/>
        <v>1.8421521</v>
      </c>
    </row>
    <row r="484" spans="2:10" ht="11.25">
      <c r="B484" s="340">
        <v>70</v>
      </c>
      <c r="C484" s="341" t="s">
        <v>20</v>
      </c>
      <c r="D484" s="341">
        <v>2.31</v>
      </c>
      <c r="E484" s="341">
        <v>2.66</v>
      </c>
      <c r="F484" s="341">
        <v>0.34</v>
      </c>
      <c r="G484" s="343">
        <v>1257.0558</v>
      </c>
      <c r="H484" s="343">
        <v>489.33360000000005</v>
      </c>
      <c r="I484" s="343">
        <v>95.7627</v>
      </c>
      <c r="J484" s="344">
        <f t="shared" si="11"/>
        <v>1.8421521</v>
      </c>
    </row>
    <row r="485" spans="2:10" ht="11.25">
      <c r="B485" s="340">
        <v>71</v>
      </c>
      <c r="C485" s="341" t="s">
        <v>21</v>
      </c>
      <c r="D485" s="341">
        <v>11.48</v>
      </c>
      <c r="E485" s="341">
        <v>13.67</v>
      </c>
      <c r="F485" s="341">
        <v>4.23</v>
      </c>
      <c r="G485" s="343">
        <v>6247.1864000000005</v>
      </c>
      <c r="H485" s="343">
        <v>2514.7332</v>
      </c>
      <c r="I485" s="343">
        <v>1191.40065</v>
      </c>
      <c r="J485" s="344">
        <f t="shared" si="11"/>
        <v>9.95332025</v>
      </c>
    </row>
    <row r="486" spans="2:10" ht="11.25">
      <c r="B486" s="340">
        <v>72</v>
      </c>
      <c r="C486" s="341" t="s">
        <v>22</v>
      </c>
      <c r="D486" s="341">
        <v>2.31</v>
      </c>
      <c r="E486" s="341">
        <v>2.66</v>
      </c>
      <c r="F486" s="341">
        <v>0.34</v>
      </c>
      <c r="G486" s="343">
        <v>1257.0558</v>
      </c>
      <c r="H486" s="343">
        <v>489.33360000000005</v>
      </c>
      <c r="I486" s="343">
        <v>95.7627</v>
      </c>
      <c r="J486" s="344">
        <f t="shared" si="11"/>
        <v>1.8421521</v>
      </c>
    </row>
    <row r="487" spans="2:10" ht="11.25">
      <c r="B487" s="340">
        <v>73</v>
      </c>
      <c r="C487" s="341" t="s">
        <v>23</v>
      </c>
      <c r="D487" s="341">
        <v>2.31</v>
      </c>
      <c r="E487" s="341">
        <v>2.66</v>
      </c>
      <c r="F487" s="341">
        <v>0.34</v>
      </c>
      <c r="G487" s="343">
        <v>1257.0558</v>
      </c>
      <c r="H487" s="343">
        <v>489.33360000000005</v>
      </c>
      <c r="I487" s="343">
        <v>95.7627</v>
      </c>
      <c r="J487" s="344">
        <f t="shared" si="11"/>
        <v>1.8421521</v>
      </c>
    </row>
    <row r="488" spans="2:10" ht="11.25">
      <c r="B488" s="340">
        <v>74</v>
      </c>
      <c r="C488" s="341" t="s">
        <v>24</v>
      </c>
      <c r="D488" s="341">
        <v>2.31</v>
      </c>
      <c r="E488" s="341">
        <v>2.66</v>
      </c>
      <c r="F488" s="341">
        <v>0.34</v>
      </c>
      <c r="G488" s="343">
        <v>1257.0558</v>
      </c>
      <c r="H488" s="343">
        <v>489.33360000000005</v>
      </c>
      <c r="I488" s="343">
        <v>95.7627</v>
      </c>
      <c r="J488" s="344">
        <f t="shared" si="11"/>
        <v>1.8421521</v>
      </c>
    </row>
    <row r="489" spans="2:10" ht="11.25">
      <c r="B489" s="340">
        <v>75</v>
      </c>
      <c r="C489" s="341" t="s">
        <v>25</v>
      </c>
      <c r="D489" s="341">
        <v>3.46</v>
      </c>
      <c r="E489" s="341">
        <v>6.69</v>
      </c>
      <c r="F489" s="341">
        <v>2.03</v>
      </c>
      <c r="G489" s="343">
        <v>1882.8628</v>
      </c>
      <c r="H489" s="343">
        <v>1230.6924000000001</v>
      </c>
      <c r="I489" s="343">
        <v>571.75965</v>
      </c>
      <c r="J489" s="344">
        <f t="shared" si="11"/>
        <v>3.68531485</v>
      </c>
    </row>
    <row r="490" spans="2:10" ht="11.25">
      <c r="B490" s="340">
        <v>80</v>
      </c>
      <c r="C490" s="341" t="s">
        <v>26</v>
      </c>
      <c r="D490" s="341">
        <v>2.96</v>
      </c>
      <c r="E490" s="341">
        <v>6.43</v>
      </c>
      <c r="F490" s="341">
        <v>2.29</v>
      </c>
      <c r="G490" s="343">
        <v>1610.7728</v>
      </c>
      <c r="H490" s="343">
        <v>1182.8628</v>
      </c>
      <c r="I490" s="343">
        <v>644.98995</v>
      </c>
      <c r="J490" s="344">
        <f t="shared" si="11"/>
        <v>3.4386255500000003</v>
      </c>
    </row>
    <row r="491" spans="2:10" ht="11.25">
      <c r="B491" s="340">
        <v>85</v>
      </c>
      <c r="C491" s="341" t="s">
        <v>27</v>
      </c>
      <c r="D491" s="341">
        <v>1.05</v>
      </c>
      <c r="E491" s="341">
        <v>3.06</v>
      </c>
      <c r="F491" s="341">
        <v>0.4</v>
      </c>
      <c r="G491" s="343">
        <v>571.389</v>
      </c>
      <c r="H491" s="343">
        <v>562.9176</v>
      </c>
      <c r="I491" s="343">
        <v>112.66199999999999</v>
      </c>
      <c r="J491" s="344">
        <f t="shared" si="11"/>
        <v>1.2469686</v>
      </c>
    </row>
    <row r="492" spans="2:10" ht="11.25">
      <c r="B492" s="340">
        <v>91</v>
      </c>
      <c r="C492" s="341" t="s">
        <v>210</v>
      </c>
      <c r="D492" s="341">
        <v>11.55</v>
      </c>
      <c r="E492" s="341">
        <v>16.98</v>
      </c>
      <c r="F492" s="341">
        <v>1.85</v>
      </c>
      <c r="G492" s="343">
        <v>6285.279</v>
      </c>
      <c r="H492" s="343">
        <v>3123.6408000000006</v>
      </c>
      <c r="I492" s="343">
        <v>521.06175</v>
      </c>
      <c r="J492" s="344">
        <f t="shared" si="11"/>
        <v>9.929981550000003</v>
      </c>
    </row>
    <row r="493" spans="2:10" ht="11.25">
      <c r="B493" s="340">
        <v>92</v>
      </c>
      <c r="C493" s="341" t="s">
        <v>211</v>
      </c>
      <c r="D493" s="341">
        <v>9.52</v>
      </c>
      <c r="E493" s="341">
        <v>12.54</v>
      </c>
      <c r="F493" s="341">
        <v>0.13</v>
      </c>
      <c r="G493" s="343">
        <v>5180.5936</v>
      </c>
      <c r="H493" s="343">
        <v>2306.8584</v>
      </c>
      <c r="I493" s="343">
        <v>36.61515</v>
      </c>
      <c r="J493" s="344">
        <f t="shared" si="11"/>
        <v>7.52406715</v>
      </c>
    </row>
    <row r="494" spans="2:10" ht="11.25">
      <c r="B494" s="340">
        <v>93</v>
      </c>
      <c r="C494" s="341" t="s">
        <v>212</v>
      </c>
      <c r="D494" s="341">
        <v>11.55</v>
      </c>
      <c r="E494" s="341">
        <v>16.98</v>
      </c>
      <c r="F494" s="341">
        <v>1.85</v>
      </c>
      <c r="G494" s="343">
        <v>6285.279</v>
      </c>
      <c r="H494" s="343">
        <v>3123.6408000000006</v>
      </c>
      <c r="I494" s="343">
        <v>521.06175</v>
      </c>
      <c r="J494" s="344">
        <f t="shared" si="11"/>
        <v>9.929981550000003</v>
      </c>
    </row>
    <row r="495" spans="4:6" ht="11.25">
      <c r="D495" s="477"/>
      <c r="E495" s="477"/>
      <c r="F495" s="477"/>
    </row>
    <row r="496" s="240" customFormat="1" ht="11.25">
      <c r="B496" s="246" t="s">
        <v>464</v>
      </c>
    </row>
    <row r="497" s="449" customFormat="1" ht="11.25">
      <c r="B497" s="450"/>
    </row>
    <row r="498" spans="2:6" ht="11.25">
      <c r="B498" s="459" t="s">
        <v>156</v>
      </c>
      <c r="C498" s="235" t="s">
        <v>472</v>
      </c>
      <c r="D498" s="235" t="s">
        <v>473</v>
      </c>
      <c r="E498" s="237" t="s">
        <v>466</v>
      </c>
      <c r="F498" s="237" t="s">
        <v>463</v>
      </c>
    </row>
    <row r="499" spans="2:6" ht="33.75">
      <c r="B499" s="347" t="s">
        <v>444</v>
      </c>
      <c r="C499" s="10" t="s">
        <v>468</v>
      </c>
      <c r="D499" s="13" t="s">
        <v>474</v>
      </c>
      <c r="E499" s="11" t="s">
        <v>467</v>
      </c>
      <c r="F499" s="12" t="s">
        <v>465</v>
      </c>
    </row>
    <row r="500" spans="2:6" ht="225">
      <c r="B500" s="347" t="s">
        <v>446</v>
      </c>
      <c r="C500" s="10" t="s">
        <v>469</v>
      </c>
      <c r="D500" s="13" t="s">
        <v>475</v>
      </c>
      <c r="E500" s="11" t="s">
        <v>470</v>
      </c>
      <c r="F500" s="12" t="s">
        <v>471</v>
      </c>
    </row>
    <row r="501" spans="2:6" ht="33.75">
      <c r="B501" s="347" t="s">
        <v>447</v>
      </c>
      <c r="C501" s="10" t="s">
        <v>468</v>
      </c>
      <c r="D501" s="13" t="s">
        <v>476</v>
      </c>
      <c r="E501" s="11" t="s">
        <v>467</v>
      </c>
      <c r="F501" s="12" t="s">
        <v>465</v>
      </c>
    </row>
    <row r="502" spans="2:6" ht="33.75">
      <c r="B502" s="347" t="s">
        <v>448</v>
      </c>
      <c r="C502" s="10" t="s">
        <v>468</v>
      </c>
      <c r="D502" s="13" t="s">
        <v>477</v>
      </c>
      <c r="E502" s="11" t="s">
        <v>467</v>
      </c>
      <c r="F502" s="12" t="s">
        <v>465</v>
      </c>
    </row>
    <row r="503" spans="2:6" ht="33.75">
      <c r="B503" s="347" t="s">
        <v>449</v>
      </c>
      <c r="C503" s="10" t="s">
        <v>347</v>
      </c>
      <c r="D503" s="13" t="s">
        <v>348</v>
      </c>
      <c r="E503" s="11">
        <v>2007</v>
      </c>
      <c r="F503" s="12" t="s">
        <v>346</v>
      </c>
    </row>
    <row r="504" spans="2:6" ht="45" customHeight="1">
      <c r="B504" s="347" t="s">
        <v>450</v>
      </c>
      <c r="C504" s="10" t="s">
        <v>349</v>
      </c>
      <c r="D504" s="13" t="s">
        <v>348</v>
      </c>
      <c r="E504" s="11">
        <v>2007</v>
      </c>
      <c r="F504" s="12" t="s">
        <v>346</v>
      </c>
    </row>
    <row r="505" spans="2:6" ht="45">
      <c r="B505" s="347" t="s">
        <v>451</v>
      </c>
      <c r="C505" s="10" t="s">
        <v>350</v>
      </c>
      <c r="D505" s="13" t="s">
        <v>348</v>
      </c>
      <c r="E505" s="11">
        <v>2007</v>
      </c>
      <c r="F505" s="12" t="s">
        <v>346</v>
      </c>
    </row>
    <row r="506" spans="2:6" ht="33.75">
      <c r="B506" s="347" t="s">
        <v>452</v>
      </c>
      <c r="C506" s="10" t="s">
        <v>468</v>
      </c>
      <c r="D506" s="13" t="s">
        <v>351</v>
      </c>
      <c r="E506" s="11" t="s">
        <v>467</v>
      </c>
      <c r="F506" s="12" t="s">
        <v>465</v>
      </c>
    </row>
    <row r="507" spans="2:6" ht="56.25">
      <c r="B507" s="347" t="s">
        <v>453</v>
      </c>
      <c r="C507" s="10" t="s">
        <v>437</v>
      </c>
      <c r="D507" s="13" t="s">
        <v>352</v>
      </c>
      <c r="E507" s="11">
        <v>1999</v>
      </c>
      <c r="F507" s="12" t="s">
        <v>353</v>
      </c>
    </row>
    <row r="508" spans="2:6" ht="33.75">
      <c r="B508" s="347" t="s">
        <v>454</v>
      </c>
      <c r="C508" s="10" t="s">
        <v>355</v>
      </c>
      <c r="D508" s="13" t="s">
        <v>354</v>
      </c>
      <c r="E508" s="11">
        <v>2010</v>
      </c>
      <c r="F508" s="12" t="s">
        <v>413</v>
      </c>
    </row>
    <row r="509" spans="2:6" ht="45">
      <c r="B509" s="347" t="s">
        <v>455</v>
      </c>
      <c r="C509" s="10" t="s">
        <v>414</v>
      </c>
      <c r="D509" s="13" t="s">
        <v>415</v>
      </c>
      <c r="E509" s="11">
        <v>2008</v>
      </c>
      <c r="F509" s="12" t="s">
        <v>416</v>
      </c>
    </row>
    <row r="510" spans="2:6" ht="180" customHeight="1">
      <c r="B510" s="347" t="s">
        <v>456</v>
      </c>
      <c r="C510" s="10" t="s">
        <v>417</v>
      </c>
      <c r="D510" s="13" t="s">
        <v>420</v>
      </c>
      <c r="E510" s="11" t="s">
        <v>422</v>
      </c>
      <c r="F510" s="12" t="s">
        <v>421</v>
      </c>
    </row>
    <row r="511" spans="2:6" ht="45">
      <c r="B511" s="347" t="s">
        <v>457</v>
      </c>
      <c r="C511" s="10" t="s">
        <v>423</v>
      </c>
      <c r="D511" s="11" t="s">
        <v>418</v>
      </c>
      <c r="E511" s="11">
        <v>2002</v>
      </c>
      <c r="F511" s="12" t="s">
        <v>419</v>
      </c>
    </row>
    <row r="512" spans="2:6" ht="78.75">
      <c r="B512" s="347" t="s">
        <v>458</v>
      </c>
      <c r="C512" s="10" t="s">
        <v>427</v>
      </c>
      <c r="D512" s="13" t="s">
        <v>426</v>
      </c>
      <c r="E512" s="11" t="s">
        <v>425</v>
      </c>
      <c r="F512" s="12" t="s">
        <v>424</v>
      </c>
    </row>
    <row r="513" spans="2:6" ht="191.25" customHeight="1">
      <c r="B513" s="347" t="s">
        <v>459</v>
      </c>
      <c r="C513" s="10" t="s">
        <v>432</v>
      </c>
      <c r="D513" s="13" t="s">
        <v>428</v>
      </c>
      <c r="E513" s="11" t="s">
        <v>429</v>
      </c>
      <c r="F513" s="12" t="s">
        <v>430</v>
      </c>
    </row>
    <row r="514" spans="2:6" ht="33.75">
      <c r="B514" s="347" t="s">
        <v>460</v>
      </c>
      <c r="C514" s="10" t="s">
        <v>468</v>
      </c>
      <c r="D514" s="13" t="s">
        <v>431</v>
      </c>
      <c r="E514" s="11" t="s">
        <v>467</v>
      </c>
      <c r="F514" s="12" t="s">
        <v>465</v>
      </c>
    </row>
    <row r="515" spans="2:6" ht="101.25">
      <c r="B515" s="347" t="s">
        <v>462</v>
      </c>
      <c r="C515" s="10" t="s">
        <v>436</v>
      </c>
      <c r="D515" s="13" t="s">
        <v>438</v>
      </c>
      <c r="E515" s="11" t="s">
        <v>439</v>
      </c>
      <c r="F515" s="12" t="s">
        <v>160</v>
      </c>
    </row>
    <row r="516" ht="11.25"/>
    <row r="517" s="240" customFormat="1" ht="11.25">
      <c r="B517" s="246" t="s">
        <v>359</v>
      </c>
    </row>
    <row r="518" ht="11.25"/>
    <row r="519" s="272" customFormat="1" ht="11.25">
      <c r="B519" s="291" t="s">
        <v>357</v>
      </c>
    </row>
    <row r="520" ht="11.25">
      <c r="B520" s="14" t="s">
        <v>388</v>
      </c>
    </row>
    <row r="521" ht="11.25">
      <c r="B521" s="14" t="s">
        <v>213</v>
      </c>
    </row>
    <row r="522" ht="11.25">
      <c r="B522" s="14" t="s">
        <v>214</v>
      </c>
    </row>
    <row r="523" ht="11.25">
      <c r="B523" s="14" t="s">
        <v>391</v>
      </c>
    </row>
    <row r="524" ht="11.25"/>
    <row r="525" ht="11.25">
      <c r="B525" s="256" t="s">
        <v>770</v>
      </c>
    </row>
    <row r="526" ht="11.25">
      <c r="B526" s="14" t="s">
        <v>557</v>
      </c>
    </row>
    <row r="527" ht="11.25">
      <c r="B527" s="14" t="s">
        <v>769</v>
      </c>
    </row>
    <row r="528" spans="2:3" ht="11.25">
      <c r="B528" s="14" t="s">
        <v>768</v>
      </c>
      <c r="C528" s="272"/>
    </row>
    <row r="529" spans="2:3" ht="11.25">
      <c r="B529" s="333" t="s">
        <v>772</v>
      </c>
      <c r="C529" s="272"/>
    </row>
    <row r="530" ht="11.25">
      <c r="C530" s="272"/>
    </row>
    <row r="531" spans="2:3" ht="11.25">
      <c r="B531" s="130" t="s">
        <v>356</v>
      </c>
      <c r="C531" s="301"/>
    </row>
    <row r="532" spans="2:3" ht="11.25">
      <c r="B532" s="131" t="s">
        <v>557</v>
      </c>
      <c r="C532" s="272"/>
    </row>
    <row r="533" spans="2:3" ht="11.25">
      <c r="B533" s="14" t="s">
        <v>696</v>
      </c>
      <c r="C533" s="272"/>
    </row>
    <row r="534" ht="11.25">
      <c r="B534" s="14" t="s">
        <v>697</v>
      </c>
    </row>
    <row r="535" ht="11.25">
      <c r="B535" s="256"/>
    </row>
    <row r="536" ht="11.25"/>
    <row r="537" ht="11.25"/>
    <row r="538" ht="11.25"/>
    <row r="539" ht="11.25"/>
    <row r="540" ht="11.25"/>
    <row r="541" ht="11.25"/>
    <row r="542" ht="11.25"/>
    <row r="543" ht="11.25"/>
    <row r="544" ht="11.25"/>
    <row r="545" ht="11.25"/>
    <row r="546" ht="11.25"/>
    <row r="547" ht="11.25"/>
    <row r="548" ht="11.25"/>
    <row r="549" ht="11.25"/>
    <row r="550" ht="11.25"/>
    <row r="551" ht="11.25"/>
    <row r="552" ht="11.25"/>
    <row r="553" ht="11.25"/>
    <row r="554" ht="11.25"/>
    <row r="555" ht="11.25"/>
    <row r="556" ht="11.25"/>
    <row r="557" ht="11.25"/>
    <row r="558" ht="11.25"/>
    <row r="559" ht="11.25"/>
  </sheetData>
  <sheetProtection/>
  <mergeCells count="6">
    <mergeCell ref="C421:C423"/>
    <mergeCell ref="H422:H423"/>
    <mergeCell ref="I422:I423"/>
    <mergeCell ref="D421:I421"/>
    <mergeCell ref="D422:E422"/>
    <mergeCell ref="F422:G422"/>
  </mergeCells>
  <hyperlinks>
    <hyperlink ref="C115" r:id="rId1" display="http://www.censa.org.uk"/>
    <hyperlink ref="D324" r:id="rId2" display="http://www.scotland.gov.uk/Topics/Statistics/Browse/Transport-Travel/TablesPublications/DataTravelDiary2008"/>
    <hyperlink ref="D327" r:id="rId3" display="http://www.scotland.gov.uk/Topics/Statistics/Browse/Transport-Travel/TablesPublications/DataTravelDiary2008"/>
    <hyperlink ref="F499" r:id="rId4" display="http://www.defra.gov.uk/environment/business/reporting/conversion-factors.htm"/>
    <hyperlink ref="F500" r:id="rId5" display="http://www.defra.gov.uk/environment/business/reporting/conversion-factors.htm&#10;&#10;http://sutour.ier.uni-stuttgart.de/englisch/downloads/sutour_lores_en.pdf.&#10;&#10;http://www.berr.gov.uk/files/file11250.pdf.&#10;&#10;No link available"/>
    <hyperlink ref="F501" r:id="rId6" display="http://www.defra.gov.uk/environment/business/reporting/conversion-factors.htm"/>
    <hyperlink ref="F502" r:id="rId7" display="http://www.defra.gov.uk/environment/business/reporting/conversion-factors.htm"/>
    <hyperlink ref="F503" r:id="rId8" display="http://www.environment-agency.gov.uk/business/sectors/37543.aspx"/>
    <hyperlink ref="F504" r:id="rId9" display="http://www.environment-agency.gov.uk/business/sectors/37543.aspx"/>
    <hyperlink ref="F505" r:id="rId10" display="http://www.environment-agency.gov.uk/business/sectors/37543.aspx"/>
    <hyperlink ref="F506" r:id="rId11" display="http://www.defra.gov.uk/environment/business/reporting/conversion-factors.htm"/>
    <hyperlink ref="F510" r:id="rId12" display="http://www.cooperatives-uk.coop/live/images/cme_resources/Users/Nick%20Carbon/industrial-guide.pdf&#10;&#10;No link available&#10;"/>
    <hyperlink ref="F511" r:id="rId13" display="http://www.cooperatives-uk.coop/live/images/cme_resources/Users/Nick%20Carbon/industrial-guide.pdf"/>
    <hyperlink ref="F512" r:id="rId14" display="http://www.defra.gov.uk/environment/business/reporting/conversion-factors.htm&#10;&#10;http://www.scotland.gov.uk/Publications/2009/09/11094846/0"/>
    <hyperlink ref="F513" r:id="rId15" display="http://sutour.ier.uni-stuttgart.de/englisch/downloads/sutour_lores_en.pdf.&#10;&#10;http://www.berr.gov.uk/files/file11250.pdf&#10;&#10;&#10;http://www.berr.gov.uk/files/file20328.pdf&#10;&#10;&#10;http://www.berr.gov.uk/files/file41497.pdf"/>
    <hyperlink ref="F514" r:id="rId16" display="http://www.defra.gov.uk/environment/business/reporting/conversion-factors.htm"/>
  </hyperlinks>
  <printOptions/>
  <pageMargins left="0.75" right="0.75" top="1" bottom="1" header="0.5" footer="0.5"/>
  <pageSetup fitToHeight="4" fitToWidth="1" horizontalDpi="600" verticalDpi="600" orientation="portrait" paperSize="9" scale="36" r:id="rId19"/>
  <legacyDrawing r:id="rId18"/>
</worksheet>
</file>

<file path=xl/worksheets/sheet3.xml><?xml version="1.0" encoding="utf-8"?>
<worksheet xmlns="http://schemas.openxmlformats.org/spreadsheetml/2006/main" xmlns:r="http://schemas.openxmlformats.org/officeDocument/2006/relationships">
  <sheetPr>
    <pageSetUpPr fitToPage="1"/>
  </sheetPr>
  <dimension ref="B1:N28"/>
  <sheetViews>
    <sheetView showGridLines="0" workbookViewId="0" topLeftCell="A1">
      <selection activeCell="A1" sqref="A1"/>
    </sheetView>
  </sheetViews>
  <sheetFormatPr defaultColWidth="9.140625" defaultRowHeight="12.75" zeroHeight="1"/>
  <cols>
    <col min="1" max="1" width="3.7109375" style="42" customWidth="1"/>
    <col min="2" max="2" width="40.8515625" style="42" customWidth="1"/>
    <col min="3" max="14" width="10.7109375" style="42" customWidth="1"/>
    <col min="15" max="15" width="9.140625" style="42" customWidth="1"/>
    <col min="16" max="16384" width="0" style="42" hidden="1" customWidth="1"/>
  </cols>
  <sheetData>
    <row r="1" spans="2:4" ht="12.75">
      <c r="B1" s="364" t="s">
        <v>534</v>
      </c>
      <c r="C1" s="365"/>
      <c r="D1" s="365"/>
    </row>
    <row r="2" spans="2:3" ht="11.25">
      <c r="B2" s="43"/>
      <c r="C2" s="351"/>
    </row>
    <row r="3" spans="2:14" ht="19.5" customHeight="1">
      <c r="B3" s="44"/>
      <c r="C3" s="229">
        <v>2010</v>
      </c>
      <c r="D3" s="229">
        <f>C3+1</f>
        <v>2011</v>
      </c>
      <c r="E3" s="229">
        <f aca="true" t="shared" si="0" ref="E3:M3">D3+1</f>
        <v>2012</v>
      </c>
      <c r="F3" s="229">
        <f t="shared" si="0"/>
        <v>2013</v>
      </c>
      <c r="G3" s="229">
        <f t="shared" si="0"/>
        <v>2014</v>
      </c>
      <c r="H3" s="229">
        <f t="shared" si="0"/>
        <v>2015</v>
      </c>
      <c r="I3" s="229">
        <f t="shared" si="0"/>
        <v>2016</v>
      </c>
      <c r="J3" s="229">
        <f t="shared" si="0"/>
        <v>2017</v>
      </c>
      <c r="K3" s="229">
        <f t="shared" si="0"/>
        <v>2018</v>
      </c>
      <c r="L3" s="229">
        <f t="shared" si="0"/>
        <v>2019</v>
      </c>
      <c r="M3" s="229">
        <f t="shared" si="0"/>
        <v>2020</v>
      </c>
      <c r="N3" s="230" t="s">
        <v>555</v>
      </c>
    </row>
    <row r="4" spans="2:14" ht="11.25">
      <c r="B4" s="44" t="s">
        <v>578</v>
      </c>
      <c r="C4" s="45"/>
      <c r="D4" s="45"/>
      <c r="E4" s="45"/>
      <c r="F4" s="45"/>
      <c r="G4" s="45"/>
      <c r="H4" s="45"/>
      <c r="I4" s="45"/>
      <c r="J4" s="45"/>
      <c r="K4" s="45"/>
      <c r="L4" s="45"/>
      <c r="M4" s="45"/>
      <c r="N4" s="61">
        <f>SUM(C4:M4)</f>
        <v>0</v>
      </c>
    </row>
    <row r="5" spans="2:14" ht="11.25">
      <c r="B5" s="44" t="s">
        <v>579</v>
      </c>
      <c r="C5" s="47"/>
      <c r="D5" s="47"/>
      <c r="E5" s="47"/>
      <c r="F5" s="45"/>
      <c r="G5" s="45"/>
      <c r="H5" s="45"/>
      <c r="I5" s="45"/>
      <c r="J5" s="45"/>
      <c r="K5" s="45"/>
      <c r="L5" s="45"/>
      <c r="M5" s="45"/>
      <c r="N5" s="61">
        <f>SUM(C5:M5)</f>
        <v>0</v>
      </c>
    </row>
    <row r="6" spans="2:14" ht="11.25">
      <c r="B6" s="44" t="s">
        <v>580</v>
      </c>
      <c r="C6" s="47"/>
      <c r="D6" s="47"/>
      <c r="E6" s="47"/>
      <c r="F6" s="45"/>
      <c r="G6" s="45"/>
      <c r="H6" s="45"/>
      <c r="I6" s="45"/>
      <c r="J6" s="45"/>
      <c r="K6" s="45"/>
      <c r="L6" s="45"/>
      <c r="M6" s="45"/>
      <c r="N6" s="61">
        <f>SUM(C6:M6)</f>
        <v>0</v>
      </c>
    </row>
    <row r="7" spans="2:14" ht="15.75" customHeight="1">
      <c r="B7" s="48"/>
      <c r="C7" s="49"/>
      <c r="D7" s="49"/>
      <c r="E7" s="49"/>
      <c r="F7" s="49"/>
      <c r="G7" s="49"/>
      <c r="H7" s="49"/>
      <c r="I7" s="49"/>
      <c r="J7" s="49"/>
      <c r="K7" s="49"/>
      <c r="L7" s="49"/>
      <c r="M7" s="49"/>
      <c r="N7" s="49"/>
    </row>
    <row r="8" spans="2:14" ht="11.25">
      <c r="B8" s="52" t="s">
        <v>771</v>
      </c>
      <c r="C8" s="51">
        <f aca="true" t="shared" si="1" ref="C8:N8">C5+C4</f>
        <v>0</v>
      </c>
      <c r="D8" s="51">
        <f t="shared" si="1"/>
        <v>0</v>
      </c>
      <c r="E8" s="51">
        <f t="shared" si="1"/>
        <v>0</v>
      </c>
      <c r="F8" s="51">
        <f t="shared" si="1"/>
        <v>0</v>
      </c>
      <c r="G8" s="51">
        <f t="shared" si="1"/>
        <v>0</v>
      </c>
      <c r="H8" s="51">
        <f t="shared" si="1"/>
        <v>0</v>
      </c>
      <c r="I8" s="51">
        <f t="shared" si="1"/>
        <v>0</v>
      </c>
      <c r="J8" s="51">
        <f t="shared" si="1"/>
        <v>0</v>
      </c>
      <c r="K8" s="51">
        <f t="shared" si="1"/>
        <v>0</v>
      </c>
      <c r="L8" s="51">
        <f t="shared" si="1"/>
        <v>0</v>
      </c>
      <c r="M8" s="51">
        <f t="shared" si="1"/>
        <v>0</v>
      </c>
      <c r="N8" s="50">
        <f t="shared" si="1"/>
        <v>0</v>
      </c>
    </row>
    <row r="9" spans="2:14" ht="11.25">
      <c r="B9" s="44" t="s">
        <v>558</v>
      </c>
      <c r="C9" s="51">
        <f>SUM(C4:C6)</f>
        <v>0</v>
      </c>
      <c r="D9" s="51">
        <f aca="true" t="shared" si="2" ref="D9:N9">SUM(D4:D6)</f>
        <v>0</v>
      </c>
      <c r="E9" s="51">
        <f t="shared" si="2"/>
        <v>0</v>
      </c>
      <c r="F9" s="51">
        <f t="shared" si="2"/>
        <v>0</v>
      </c>
      <c r="G9" s="51">
        <f t="shared" si="2"/>
        <v>0</v>
      </c>
      <c r="H9" s="51">
        <f t="shared" si="2"/>
        <v>0</v>
      </c>
      <c r="I9" s="51">
        <f t="shared" si="2"/>
        <v>0</v>
      </c>
      <c r="J9" s="51">
        <f t="shared" si="2"/>
        <v>0</v>
      </c>
      <c r="K9" s="51">
        <f t="shared" si="2"/>
        <v>0</v>
      </c>
      <c r="L9" s="51">
        <f t="shared" si="2"/>
        <v>0</v>
      </c>
      <c r="M9" s="51">
        <f t="shared" si="2"/>
        <v>0</v>
      </c>
      <c r="N9" s="50">
        <f t="shared" si="2"/>
        <v>0</v>
      </c>
    </row>
    <row r="10" spans="2:14" ht="11.25">
      <c r="B10" s="52"/>
      <c r="C10" s="60"/>
      <c r="D10" s="60"/>
      <c r="E10" s="60"/>
      <c r="F10" s="60"/>
      <c r="G10" s="60"/>
      <c r="H10" s="60"/>
      <c r="I10" s="60"/>
      <c r="J10" s="60"/>
      <c r="K10" s="60"/>
      <c r="L10" s="60"/>
      <c r="M10" s="60"/>
      <c r="N10" s="60"/>
    </row>
    <row r="11" spans="2:14" s="5" customFormat="1" ht="11.25">
      <c r="B11" s="52"/>
      <c r="C11" s="54"/>
      <c r="D11" s="54"/>
      <c r="E11" s="54"/>
      <c r="F11" s="54"/>
      <c r="G11" s="54"/>
      <c r="H11" s="54"/>
      <c r="I11" s="54"/>
      <c r="J11" s="54"/>
      <c r="K11" s="54"/>
      <c r="L11" s="54"/>
      <c r="M11" s="54"/>
      <c r="N11" s="55" t="s">
        <v>533</v>
      </c>
    </row>
    <row r="12" spans="2:14" ht="11.25">
      <c r="B12" s="44" t="s">
        <v>766</v>
      </c>
      <c r="C12" s="62">
        <f>IF(C8&gt;0,C4/C8,0)</f>
        <v>0</v>
      </c>
      <c r="D12" s="62">
        <f aca="true" t="shared" si="3" ref="D12:N12">IF(D8&gt;0,D4/D8,0)</f>
        <v>0</v>
      </c>
      <c r="E12" s="62">
        <f t="shared" si="3"/>
        <v>0</v>
      </c>
      <c r="F12" s="62">
        <f t="shared" si="3"/>
        <v>0</v>
      </c>
      <c r="G12" s="62">
        <f t="shared" si="3"/>
        <v>0</v>
      </c>
      <c r="H12" s="62">
        <f t="shared" si="3"/>
        <v>0</v>
      </c>
      <c r="I12" s="62">
        <f t="shared" si="3"/>
        <v>0</v>
      </c>
      <c r="J12" s="62">
        <f t="shared" si="3"/>
        <v>0</v>
      </c>
      <c r="K12" s="62">
        <f t="shared" si="3"/>
        <v>0</v>
      </c>
      <c r="L12" s="62">
        <f t="shared" si="3"/>
        <v>0</v>
      </c>
      <c r="M12" s="62">
        <f t="shared" si="3"/>
        <v>0</v>
      </c>
      <c r="N12" s="64">
        <f t="shared" si="3"/>
        <v>0</v>
      </c>
    </row>
    <row r="13" spans="2:14" ht="11.25">
      <c r="B13" s="44" t="s">
        <v>765</v>
      </c>
      <c r="C13" s="62">
        <f>IF(C9&gt;0,C4/C9,0)</f>
        <v>0</v>
      </c>
      <c r="D13" s="62">
        <f aca="true" t="shared" si="4" ref="D13:N13">IF(D9&gt;0,D4/D9,0)</f>
        <v>0</v>
      </c>
      <c r="E13" s="62">
        <f t="shared" si="4"/>
        <v>0</v>
      </c>
      <c r="F13" s="65">
        <f t="shared" si="4"/>
        <v>0</v>
      </c>
      <c r="G13" s="62">
        <f t="shared" si="4"/>
        <v>0</v>
      </c>
      <c r="H13" s="62">
        <f t="shared" si="4"/>
        <v>0</v>
      </c>
      <c r="I13" s="62">
        <f t="shared" si="4"/>
        <v>0</v>
      </c>
      <c r="J13" s="62">
        <f t="shared" si="4"/>
        <v>0</v>
      </c>
      <c r="K13" s="62">
        <f t="shared" si="4"/>
        <v>0</v>
      </c>
      <c r="L13" s="62">
        <f t="shared" si="4"/>
        <v>0</v>
      </c>
      <c r="M13" s="62">
        <f t="shared" si="4"/>
        <v>0</v>
      </c>
      <c r="N13" s="56">
        <f t="shared" si="4"/>
        <v>0</v>
      </c>
    </row>
    <row r="14" ht="11.25"/>
    <row r="15" ht="11.25"/>
    <row r="16" spans="2:3" ht="12.75">
      <c r="B16" s="63" t="s">
        <v>767</v>
      </c>
      <c r="C16"/>
    </row>
    <row r="17" spans="2:3" ht="11.25">
      <c r="B17" s="57" t="s">
        <v>557</v>
      </c>
      <c r="C17" s="66">
        <f>IF(B17="% of total funding",N13,IF(B17="% of public funding",N12,IF(B17="SE attribution 100%",1,0)))</f>
        <v>0</v>
      </c>
    </row>
    <row r="18" ht="11.25"/>
    <row r="19" spans="2:6" ht="11.25">
      <c r="B19" s="5"/>
      <c r="C19" s="5"/>
      <c r="D19" s="5"/>
      <c r="E19" s="5"/>
      <c r="F19" s="5"/>
    </row>
    <row r="20" spans="2:6" ht="11.25">
      <c r="B20" s="58" t="s">
        <v>79</v>
      </c>
      <c r="C20" s="59"/>
      <c r="D20" s="59"/>
      <c r="E20" s="59"/>
      <c r="F20" s="59"/>
    </row>
    <row r="21" spans="2:6" ht="11.25">
      <c r="B21" s="527"/>
      <c r="C21" s="528"/>
      <c r="D21" s="528"/>
      <c r="E21" s="528"/>
      <c r="F21" s="529"/>
    </row>
    <row r="22" spans="2:6" ht="11.25">
      <c r="B22" s="554"/>
      <c r="C22" s="555"/>
      <c r="D22" s="555"/>
      <c r="E22" s="555"/>
      <c r="F22" s="556"/>
    </row>
    <row r="23" spans="2:6" ht="11.25">
      <c r="B23" s="554"/>
      <c r="C23" s="555"/>
      <c r="D23" s="555"/>
      <c r="E23" s="555"/>
      <c r="F23" s="556"/>
    </row>
    <row r="24" spans="2:6" ht="11.25">
      <c r="B24" s="554"/>
      <c r="C24" s="555"/>
      <c r="D24" s="555"/>
      <c r="E24" s="555"/>
      <c r="F24" s="556"/>
    </row>
    <row r="25" spans="2:6" ht="11.25">
      <c r="B25" s="554"/>
      <c r="C25" s="555"/>
      <c r="D25" s="555"/>
      <c r="E25" s="555"/>
      <c r="F25" s="556"/>
    </row>
    <row r="26" spans="2:6" ht="11.25">
      <c r="B26" s="554"/>
      <c r="C26" s="555"/>
      <c r="D26" s="555"/>
      <c r="E26" s="555"/>
      <c r="F26" s="556"/>
    </row>
    <row r="27" spans="2:6" ht="11.25">
      <c r="B27" s="554"/>
      <c r="C27" s="555"/>
      <c r="D27" s="555"/>
      <c r="E27" s="555"/>
      <c r="F27" s="556"/>
    </row>
    <row r="28" spans="2:6" ht="11.25">
      <c r="B28" s="557"/>
      <c r="C28" s="558"/>
      <c r="D28" s="558"/>
      <c r="E28" s="558"/>
      <c r="F28" s="559"/>
    </row>
    <row r="29" ht="11.25"/>
  </sheetData>
  <mergeCells count="1">
    <mergeCell ref="B21:F28"/>
  </mergeCells>
  <conditionalFormatting sqref="C17">
    <cfRule type="cellIs" priority="1" dxfId="0" operator="equal" stopIfTrue="1">
      <formula>"Yes"</formula>
    </cfRule>
    <cfRule type="cellIs" priority="2" dxfId="1" operator="equal" stopIfTrue="1">
      <formula>"No"</formula>
    </cfRule>
  </conditionalFormatting>
  <dataValidations count="1">
    <dataValidation type="list" allowBlank="1" showInputMessage="1" showErrorMessage="1" sqref="B17">
      <formula1>benefit</formula1>
    </dataValidation>
  </dataValidations>
  <printOptions/>
  <pageMargins left="0.75" right="0.75" top="1" bottom="1" header="0.5" footer="0.5"/>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Z111"/>
  <sheetViews>
    <sheetView workbookViewId="0" topLeftCell="A1">
      <selection activeCell="A1" sqref="A1"/>
    </sheetView>
  </sheetViews>
  <sheetFormatPr defaultColWidth="9.140625" defaultRowHeight="12.75" zeroHeight="1"/>
  <cols>
    <col min="1" max="1" width="3.7109375" style="15" customWidth="1"/>
    <col min="2" max="2" width="24.140625" style="15" customWidth="1"/>
    <col min="3" max="3" width="20.00390625" style="15" customWidth="1"/>
    <col min="4" max="4" width="17.140625" style="15" customWidth="1"/>
    <col min="5" max="14" width="9.140625" style="15" customWidth="1"/>
    <col min="15" max="25" width="0" style="15" hidden="1" customWidth="1"/>
    <col min="26" max="26" width="17.140625" style="15" hidden="1" customWidth="1"/>
    <col min="27" max="16384" width="0" style="15" hidden="1" customWidth="1"/>
  </cols>
  <sheetData>
    <row r="1" spans="1:13" s="23" customFormat="1" ht="12.75">
      <c r="A1" s="89"/>
      <c r="B1" s="94" t="s">
        <v>491</v>
      </c>
      <c r="C1" s="94"/>
      <c r="D1" s="94"/>
      <c r="E1" s="94"/>
      <c r="F1" s="94"/>
      <c r="G1" s="94"/>
      <c r="H1" s="94"/>
      <c r="I1" s="94"/>
      <c r="J1" s="94"/>
      <c r="K1" s="94"/>
      <c r="L1" s="94"/>
      <c r="M1" s="94"/>
    </row>
    <row r="2" spans="1:13" s="90" customFormat="1" ht="12.75">
      <c r="A2" s="89"/>
      <c r="B2" s="93"/>
      <c r="C2" s="93"/>
      <c r="D2" s="93"/>
      <c r="E2" s="93"/>
      <c r="F2" s="93"/>
      <c r="G2" s="93"/>
      <c r="H2" s="93"/>
      <c r="I2" s="93"/>
      <c r="J2" s="93"/>
      <c r="K2" s="93"/>
      <c r="L2" s="93"/>
      <c r="M2" s="93"/>
    </row>
    <row r="3" spans="2:3" ht="12.75">
      <c r="B3" s="569" t="s">
        <v>615</v>
      </c>
      <c r="C3" s="569"/>
    </row>
    <row r="4" spans="1:3" s="90" customFormat="1" ht="12.75" customHeight="1">
      <c r="A4" s="89"/>
      <c r="B4" s="16"/>
      <c r="C4" s="15"/>
    </row>
    <row r="5" spans="2:3" ht="13.5" customHeight="1" thickBot="1">
      <c r="B5" s="570" t="s">
        <v>489</v>
      </c>
      <c r="C5" s="571"/>
    </row>
    <row r="6" spans="2:3" ht="11.25">
      <c r="B6" s="67" t="s">
        <v>112</v>
      </c>
      <c r="C6" s="68" t="s">
        <v>777</v>
      </c>
    </row>
    <row r="7" spans="2:3" ht="11.25">
      <c r="B7" s="69" t="s">
        <v>485</v>
      </c>
      <c r="C7" s="70">
        <f>'RESULTS (DETAILED)'!Z8</f>
        <v>0</v>
      </c>
    </row>
    <row r="8" spans="2:3" ht="11.25">
      <c r="B8" s="69" t="s">
        <v>486</v>
      </c>
      <c r="C8" s="70">
        <f>'RESULTS (DETAILED)'!Z13</f>
        <v>0</v>
      </c>
    </row>
    <row r="9" spans="2:3" ht="12" thickBot="1">
      <c r="B9" s="71" t="s">
        <v>569</v>
      </c>
      <c r="C9" s="72">
        <f>C8+C7</f>
        <v>0</v>
      </c>
    </row>
    <row r="10" spans="1:26" ht="11.25">
      <c r="A10" s="16"/>
      <c r="D10" s="19"/>
      <c r="E10" s="19"/>
      <c r="F10" s="19"/>
      <c r="G10" s="19"/>
      <c r="H10" s="19"/>
      <c r="I10" s="19"/>
      <c r="J10" s="19"/>
      <c r="K10" s="19"/>
      <c r="L10" s="19"/>
      <c r="M10" s="19"/>
      <c r="N10" s="19"/>
      <c r="O10" s="19"/>
      <c r="P10" s="19"/>
      <c r="Q10" s="19"/>
      <c r="R10" s="19"/>
      <c r="S10" s="19"/>
      <c r="T10" s="19"/>
      <c r="U10" s="19"/>
      <c r="V10" s="19"/>
      <c r="W10" s="19"/>
      <c r="X10" s="19"/>
      <c r="Y10" s="19"/>
      <c r="Z10" s="19"/>
    </row>
    <row r="11" spans="1:26" ht="13.5" customHeight="1" thickBot="1">
      <c r="A11" s="16"/>
      <c r="B11" s="570" t="s">
        <v>490</v>
      </c>
      <c r="C11" s="571"/>
      <c r="D11" s="19"/>
      <c r="E11" s="19"/>
      <c r="F11" s="19"/>
      <c r="G11" s="19"/>
      <c r="H11" s="19"/>
      <c r="I11" s="19"/>
      <c r="J11" s="19"/>
      <c r="K11" s="19"/>
      <c r="L11" s="19"/>
      <c r="M11" s="19"/>
      <c r="N11" s="19"/>
      <c r="O11" s="19"/>
      <c r="P11" s="19"/>
      <c r="Q11" s="19"/>
      <c r="R11" s="19"/>
      <c r="S11" s="19"/>
      <c r="T11" s="19"/>
      <c r="U11" s="19"/>
      <c r="V11" s="19"/>
      <c r="W11" s="19"/>
      <c r="X11" s="19"/>
      <c r="Y11" s="19"/>
      <c r="Z11" s="19"/>
    </row>
    <row r="12" spans="1:26" ht="11.25">
      <c r="A12" s="16"/>
      <c r="B12" s="67" t="s">
        <v>112</v>
      </c>
      <c r="C12" s="68" t="s">
        <v>777</v>
      </c>
      <c r="D12" s="19"/>
      <c r="E12" s="19"/>
      <c r="F12" s="19"/>
      <c r="G12" s="19"/>
      <c r="H12" s="19"/>
      <c r="I12" s="19"/>
      <c r="J12" s="19"/>
      <c r="K12" s="19"/>
      <c r="L12" s="19"/>
      <c r="M12" s="19"/>
      <c r="N12" s="19"/>
      <c r="O12" s="19"/>
      <c r="P12" s="19"/>
      <c r="Q12" s="19"/>
      <c r="R12" s="19"/>
      <c r="S12" s="19"/>
      <c r="T12" s="19"/>
      <c r="U12" s="19"/>
      <c r="V12" s="19"/>
      <c r="W12" s="19"/>
      <c r="X12" s="19"/>
      <c r="Y12" s="19"/>
      <c r="Z12" s="19"/>
    </row>
    <row r="13" spans="1:26" ht="11.25">
      <c r="A13" s="16"/>
      <c r="B13" s="73" t="s">
        <v>487</v>
      </c>
      <c r="C13" s="74">
        <f>'RESULTS (DETAILED)'!Z21</f>
        <v>0</v>
      </c>
      <c r="D13" s="19"/>
      <c r="E13" s="19"/>
      <c r="F13" s="19"/>
      <c r="G13" s="19"/>
      <c r="H13" s="19"/>
      <c r="I13" s="19"/>
      <c r="J13" s="19"/>
      <c r="K13" s="19"/>
      <c r="L13" s="19"/>
      <c r="M13" s="19"/>
      <c r="N13" s="19"/>
      <c r="O13" s="19"/>
      <c r="P13" s="19"/>
      <c r="Q13" s="19"/>
      <c r="R13" s="19"/>
      <c r="S13" s="19"/>
      <c r="T13" s="19"/>
      <c r="U13" s="19"/>
      <c r="V13" s="19"/>
      <c r="W13" s="19"/>
      <c r="X13" s="19"/>
      <c r="Y13" s="19"/>
      <c r="Z13" s="19"/>
    </row>
    <row r="14" spans="1:26" ht="11.25">
      <c r="A14" s="16"/>
      <c r="B14" s="69" t="s">
        <v>488</v>
      </c>
      <c r="C14" s="75">
        <f>'RESULTS (DETAILED)'!Z25</f>
        <v>0</v>
      </c>
      <c r="D14" s="19"/>
      <c r="E14" s="19"/>
      <c r="F14" s="19"/>
      <c r="G14" s="19"/>
      <c r="H14" s="19"/>
      <c r="I14" s="19"/>
      <c r="J14" s="19"/>
      <c r="K14" s="19"/>
      <c r="L14" s="19"/>
      <c r="M14" s="19"/>
      <c r="N14" s="19"/>
      <c r="O14" s="19"/>
      <c r="P14" s="19"/>
      <c r="Q14" s="19"/>
      <c r="R14" s="19"/>
      <c r="S14" s="19"/>
      <c r="T14" s="19"/>
      <c r="U14" s="19"/>
      <c r="V14" s="19"/>
      <c r="W14" s="19"/>
      <c r="X14" s="19"/>
      <c r="Y14" s="19"/>
      <c r="Z14" s="19"/>
    </row>
    <row r="15" spans="1:26" ht="12" thickBot="1">
      <c r="A15" s="16"/>
      <c r="B15" s="71" t="s">
        <v>570</v>
      </c>
      <c r="C15" s="72">
        <f>C14+C13</f>
        <v>0</v>
      </c>
      <c r="D15" s="19"/>
      <c r="E15" s="19"/>
      <c r="F15" s="19"/>
      <c r="G15" s="19"/>
      <c r="H15" s="19"/>
      <c r="I15" s="19"/>
      <c r="J15" s="19"/>
      <c r="K15" s="19"/>
      <c r="L15" s="19"/>
      <c r="M15" s="19"/>
      <c r="N15" s="19"/>
      <c r="O15" s="19"/>
      <c r="P15" s="19"/>
      <c r="Q15" s="19"/>
      <c r="R15" s="19"/>
      <c r="S15" s="19"/>
      <c r="T15" s="19"/>
      <c r="U15" s="19"/>
      <c r="V15" s="19"/>
      <c r="W15" s="19"/>
      <c r="X15" s="19"/>
      <c r="Y15" s="19"/>
      <c r="Z15" s="19"/>
    </row>
    <row r="16" spans="1:26" ht="11.25">
      <c r="A16" s="16"/>
      <c r="D16" s="19"/>
      <c r="E16" s="19"/>
      <c r="F16" s="19"/>
      <c r="G16" s="19"/>
      <c r="H16" s="19"/>
      <c r="I16" s="19"/>
      <c r="J16" s="19"/>
      <c r="K16" s="19"/>
      <c r="L16" s="19"/>
      <c r="M16" s="19"/>
      <c r="N16" s="19"/>
      <c r="O16" s="19"/>
      <c r="P16" s="19"/>
      <c r="Q16" s="19"/>
      <c r="R16" s="19"/>
      <c r="S16" s="19"/>
      <c r="T16" s="19"/>
      <c r="U16" s="19"/>
      <c r="V16" s="19"/>
      <c r="W16" s="19"/>
      <c r="X16" s="19"/>
      <c r="Y16" s="19"/>
      <c r="Z16" s="19"/>
    </row>
    <row r="17" spans="1:26" ht="11.25">
      <c r="A17" s="16"/>
      <c r="B17" s="111" t="s">
        <v>616</v>
      </c>
      <c r="C17" s="520">
        <f>C9+C15</f>
        <v>0</v>
      </c>
      <c r="D17" s="19"/>
      <c r="E17" s="19"/>
      <c r="F17" s="19"/>
      <c r="G17" s="19"/>
      <c r="H17" s="19"/>
      <c r="I17" s="19"/>
      <c r="J17" s="19"/>
      <c r="K17" s="19"/>
      <c r="L17" s="19"/>
      <c r="M17" s="19"/>
      <c r="N17" s="19"/>
      <c r="O17" s="19"/>
      <c r="P17" s="19"/>
      <c r="Q17" s="19"/>
      <c r="R17" s="19"/>
      <c r="S17" s="19"/>
      <c r="T17" s="19"/>
      <c r="U17" s="19"/>
      <c r="V17" s="19"/>
      <c r="W17" s="19"/>
      <c r="X17" s="19"/>
      <c r="Y17" s="19"/>
      <c r="Z17" s="19"/>
    </row>
    <row r="18" spans="1:26" ht="11.25">
      <c r="A18" s="16"/>
      <c r="B18" s="521" t="s">
        <v>762</v>
      </c>
      <c r="C18" s="522">
        <f>FUNDING!N4</f>
        <v>0</v>
      </c>
      <c r="D18" s="19"/>
      <c r="E18" s="19"/>
      <c r="F18" s="19"/>
      <c r="G18" s="19"/>
      <c r="H18" s="19"/>
      <c r="I18" s="19"/>
      <c r="J18" s="19"/>
      <c r="K18" s="19"/>
      <c r="L18" s="19"/>
      <c r="M18" s="19"/>
      <c r="N18" s="19"/>
      <c r="O18" s="19"/>
      <c r="P18" s="19"/>
      <c r="Q18" s="19"/>
      <c r="R18" s="19"/>
      <c r="S18" s="19"/>
      <c r="T18" s="19"/>
      <c r="U18" s="19"/>
      <c r="V18" s="19"/>
      <c r="W18" s="19"/>
      <c r="X18" s="19"/>
      <c r="Y18" s="19"/>
      <c r="Z18" s="19"/>
    </row>
    <row r="19" spans="1:26" ht="11.25">
      <c r="A19" s="16"/>
      <c r="B19" s="109" t="s">
        <v>763</v>
      </c>
      <c r="C19" s="523" t="str">
        <f>IF(C17&lt;&gt;0,C18/C17,"-")</f>
        <v>-</v>
      </c>
      <c r="D19" s="19"/>
      <c r="E19" s="19"/>
      <c r="F19" s="19"/>
      <c r="G19" s="19"/>
      <c r="H19" s="19"/>
      <c r="I19" s="19"/>
      <c r="J19" s="19"/>
      <c r="K19" s="19"/>
      <c r="L19" s="19"/>
      <c r="M19" s="19"/>
      <c r="N19" s="19"/>
      <c r="O19" s="19"/>
      <c r="P19" s="19"/>
      <c r="Q19" s="19"/>
      <c r="R19" s="19"/>
      <c r="S19" s="19"/>
      <c r="T19" s="19"/>
      <c r="U19" s="19"/>
      <c r="V19" s="19"/>
      <c r="W19" s="19"/>
      <c r="X19" s="19"/>
      <c r="Y19" s="19"/>
      <c r="Z19" s="19"/>
    </row>
    <row r="20" spans="1:26" ht="11.25">
      <c r="A20" s="16"/>
      <c r="B20" s="76"/>
      <c r="C20" s="76"/>
      <c r="D20" s="19"/>
      <c r="E20" s="19"/>
      <c r="F20" s="19"/>
      <c r="G20" s="19"/>
      <c r="H20" s="19"/>
      <c r="I20" s="19"/>
      <c r="J20" s="19"/>
      <c r="K20" s="19"/>
      <c r="L20" s="19"/>
      <c r="M20" s="19"/>
      <c r="N20" s="19"/>
      <c r="O20" s="19"/>
      <c r="P20" s="19"/>
      <c r="Q20" s="19"/>
      <c r="R20" s="19"/>
      <c r="S20" s="19"/>
      <c r="T20" s="19"/>
      <c r="U20" s="19"/>
      <c r="V20" s="19"/>
      <c r="W20" s="19"/>
      <c r="X20" s="19"/>
      <c r="Y20" s="19"/>
      <c r="Z20" s="19"/>
    </row>
    <row r="21" spans="1:26" s="90" customFormat="1" ht="12.75">
      <c r="A21" s="91"/>
      <c r="B21" s="569" t="s">
        <v>614</v>
      </c>
      <c r="C21" s="569"/>
      <c r="D21" s="92"/>
      <c r="E21" s="92"/>
      <c r="F21" s="92"/>
      <c r="G21" s="92"/>
      <c r="H21" s="92"/>
      <c r="I21" s="92"/>
      <c r="J21" s="92"/>
      <c r="K21" s="92"/>
      <c r="L21" s="92"/>
      <c r="M21" s="92"/>
      <c r="N21" s="92"/>
      <c r="O21" s="92"/>
      <c r="P21" s="92"/>
      <c r="Q21" s="92"/>
      <c r="R21" s="92"/>
      <c r="S21" s="92"/>
      <c r="T21" s="92"/>
      <c r="U21" s="92"/>
      <c r="V21" s="92"/>
      <c r="W21" s="92"/>
      <c r="X21" s="92"/>
      <c r="Y21" s="92"/>
      <c r="Z21" s="92"/>
    </row>
    <row r="22" spans="1:26" ht="11.25">
      <c r="A22" s="16"/>
      <c r="B22" s="76"/>
      <c r="C22" s="76"/>
      <c r="D22" s="19"/>
      <c r="E22" s="19"/>
      <c r="F22" s="19"/>
      <c r="G22" s="19"/>
      <c r="H22" s="19"/>
      <c r="I22" s="19"/>
      <c r="J22" s="19"/>
      <c r="K22" s="19"/>
      <c r="L22" s="19"/>
      <c r="M22" s="19"/>
      <c r="N22" s="19"/>
      <c r="O22" s="19"/>
      <c r="P22" s="19"/>
      <c r="Q22" s="19"/>
      <c r="R22" s="19"/>
      <c r="S22" s="19"/>
      <c r="T22" s="19"/>
      <c r="U22" s="19"/>
      <c r="V22" s="19"/>
      <c r="W22" s="19"/>
      <c r="X22" s="19"/>
      <c r="Y22" s="19"/>
      <c r="Z22" s="19"/>
    </row>
    <row r="23" spans="1:26" ht="12" thickBot="1">
      <c r="A23" s="16"/>
      <c r="B23" s="570" t="s">
        <v>489</v>
      </c>
      <c r="C23" s="571"/>
      <c r="D23" s="76"/>
      <c r="E23" s="19"/>
      <c r="F23" s="19"/>
      <c r="G23" s="19"/>
      <c r="H23" s="19"/>
      <c r="I23" s="19"/>
      <c r="J23" s="19"/>
      <c r="K23" s="19"/>
      <c r="L23" s="19"/>
      <c r="M23" s="19"/>
      <c r="N23" s="19"/>
      <c r="O23" s="19"/>
      <c r="P23" s="19"/>
      <c r="Q23" s="19"/>
      <c r="R23" s="19"/>
      <c r="S23" s="19"/>
      <c r="T23" s="19"/>
      <c r="U23" s="19"/>
      <c r="V23" s="19"/>
      <c r="W23" s="19"/>
      <c r="X23" s="19"/>
      <c r="Y23" s="19"/>
      <c r="Z23" s="19"/>
    </row>
    <row r="24" spans="1:26" ht="11.25">
      <c r="A24" s="16"/>
      <c r="B24" s="67" t="s">
        <v>112</v>
      </c>
      <c r="C24" s="68" t="s">
        <v>777</v>
      </c>
      <c r="D24" s="76"/>
      <c r="E24" s="19"/>
      <c r="F24" s="19"/>
      <c r="G24" s="19"/>
      <c r="H24" s="19"/>
      <c r="I24" s="19"/>
      <c r="J24" s="19"/>
      <c r="K24" s="19"/>
      <c r="L24" s="19"/>
      <c r="M24" s="19"/>
      <c r="N24" s="19"/>
      <c r="O24" s="19"/>
      <c r="P24" s="19"/>
      <c r="Q24" s="19"/>
      <c r="R24" s="19"/>
      <c r="S24" s="19"/>
      <c r="T24" s="19"/>
      <c r="U24" s="19"/>
      <c r="V24" s="19"/>
      <c r="W24" s="19"/>
      <c r="X24" s="19"/>
      <c r="Y24" s="19"/>
      <c r="Z24" s="77"/>
    </row>
    <row r="25" spans="1:26" ht="11.25">
      <c r="A25" s="16"/>
      <c r="B25" s="69" t="s">
        <v>485</v>
      </c>
      <c r="C25" s="75">
        <f>'RESULTS (DETAILED)'!Z32</f>
        <v>0</v>
      </c>
      <c r="D25" s="76"/>
      <c r="E25" s="76"/>
      <c r="F25" s="76"/>
      <c r="G25" s="76"/>
      <c r="H25" s="76"/>
      <c r="I25" s="76"/>
      <c r="J25" s="76"/>
      <c r="K25" s="76"/>
      <c r="L25" s="76"/>
      <c r="M25" s="76"/>
      <c r="N25" s="76"/>
      <c r="O25" s="76"/>
      <c r="P25" s="76"/>
      <c r="Q25" s="76"/>
      <c r="R25" s="76"/>
      <c r="S25" s="76"/>
      <c r="T25" s="76"/>
      <c r="U25" s="76"/>
      <c r="V25" s="76"/>
      <c r="W25" s="76"/>
      <c r="X25" s="76"/>
      <c r="Y25" s="76"/>
      <c r="Z25" s="78"/>
    </row>
    <row r="26" spans="1:26" ht="11.25">
      <c r="A26" s="16"/>
      <c r="B26" s="69" t="s">
        <v>486</v>
      </c>
      <c r="C26" s="75">
        <f>'RESULTS (DETAILED)'!Z37</f>
        <v>0</v>
      </c>
      <c r="D26" s="76"/>
      <c r="E26" s="76"/>
      <c r="F26" s="76"/>
      <c r="G26" s="76"/>
      <c r="H26" s="76"/>
      <c r="I26" s="76"/>
      <c r="J26" s="76"/>
      <c r="K26" s="76"/>
      <c r="L26" s="76"/>
      <c r="M26" s="76"/>
      <c r="N26" s="76"/>
      <c r="O26" s="76"/>
      <c r="P26" s="76"/>
      <c r="Q26" s="76"/>
      <c r="R26" s="76"/>
      <c r="S26" s="76"/>
      <c r="T26" s="76"/>
      <c r="U26" s="76"/>
      <c r="V26" s="76"/>
      <c r="W26" s="76"/>
      <c r="X26" s="76"/>
      <c r="Y26" s="76"/>
      <c r="Z26" s="78"/>
    </row>
    <row r="27" spans="1:26" ht="12" thickBot="1">
      <c r="A27" s="16"/>
      <c r="B27" s="71" t="s">
        <v>569</v>
      </c>
      <c r="C27" s="79">
        <f>C26+C25</f>
        <v>0</v>
      </c>
      <c r="D27" s="76"/>
      <c r="E27" s="76"/>
      <c r="F27" s="76"/>
      <c r="G27" s="76"/>
      <c r="H27" s="76"/>
      <c r="I27" s="76"/>
      <c r="J27" s="76"/>
      <c r="K27" s="76"/>
      <c r="L27" s="76"/>
      <c r="M27" s="76"/>
      <c r="N27" s="76"/>
      <c r="O27" s="76"/>
      <c r="P27" s="76"/>
      <c r="Q27" s="76"/>
      <c r="R27" s="76"/>
      <c r="S27" s="76"/>
      <c r="T27" s="76"/>
      <c r="U27" s="76"/>
      <c r="V27" s="76"/>
      <c r="W27" s="76"/>
      <c r="X27" s="76"/>
      <c r="Y27" s="76"/>
      <c r="Z27" s="78"/>
    </row>
    <row r="28" spans="1:26" ht="11.25">
      <c r="A28" s="16"/>
      <c r="B28" s="76"/>
      <c r="C28" s="80"/>
      <c r="D28" s="76"/>
      <c r="E28" s="76"/>
      <c r="F28" s="76"/>
      <c r="G28" s="76"/>
      <c r="H28" s="76"/>
      <c r="I28" s="76"/>
      <c r="J28" s="76"/>
      <c r="K28" s="76"/>
      <c r="L28" s="76"/>
      <c r="M28" s="76"/>
      <c r="N28" s="76"/>
      <c r="O28" s="76"/>
      <c r="P28" s="76"/>
      <c r="Q28" s="76"/>
      <c r="R28" s="76"/>
      <c r="S28" s="76"/>
      <c r="T28" s="76"/>
      <c r="U28" s="76"/>
      <c r="V28" s="76"/>
      <c r="W28" s="76"/>
      <c r="X28" s="76"/>
      <c r="Y28" s="76"/>
      <c r="Z28" s="78"/>
    </row>
    <row r="29" spans="1:26" s="19" customFormat="1" ht="12" thickBot="1">
      <c r="A29" s="76"/>
      <c r="B29" s="570" t="s">
        <v>490</v>
      </c>
      <c r="C29" s="571"/>
      <c r="D29" s="76"/>
      <c r="E29" s="76"/>
      <c r="F29" s="76"/>
      <c r="G29" s="76"/>
      <c r="H29" s="76"/>
      <c r="I29" s="76"/>
      <c r="J29" s="76"/>
      <c r="K29" s="76"/>
      <c r="L29" s="76"/>
      <c r="M29" s="76"/>
      <c r="N29" s="76"/>
      <c r="O29" s="76"/>
      <c r="P29" s="76"/>
      <c r="Q29" s="76"/>
      <c r="R29" s="76"/>
      <c r="S29" s="76"/>
      <c r="T29" s="76"/>
      <c r="U29" s="76"/>
      <c r="V29" s="76"/>
      <c r="W29" s="76"/>
      <c r="X29" s="76"/>
      <c r="Y29" s="76"/>
      <c r="Z29" s="78"/>
    </row>
    <row r="30" spans="1:26" s="19" customFormat="1" ht="11.25">
      <c r="A30" s="76"/>
      <c r="B30" s="67" t="s">
        <v>112</v>
      </c>
      <c r="C30" s="68" t="s">
        <v>777</v>
      </c>
      <c r="D30" s="76"/>
      <c r="E30" s="76"/>
      <c r="F30" s="76"/>
      <c r="G30" s="76"/>
      <c r="H30" s="76"/>
      <c r="I30" s="76"/>
      <c r="J30" s="76"/>
      <c r="K30" s="76"/>
      <c r="L30" s="76"/>
      <c r="M30" s="76"/>
      <c r="N30" s="76"/>
      <c r="O30" s="76"/>
      <c r="P30" s="76"/>
      <c r="Q30" s="76"/>
      <c r="R30" s="76"/>
      <c r="S30" s="76"/>
      <c r="T30" s="76"/>
      <c r="U30" s="76"/>
      <c r="V30" s="76"/>
      <c r="W30" s="76"/>
      <c r="X30" s="76"/>
      <c r="Y30" s="76"/>
      <c r="Z30" s="78"/>
    </row>
    <row r="31" spans="1:26" ht="11.25">
      <c r="A31" s="16"/>
      <c r="B31" s="73" t="s">
        <v>487</v>
      </c>
      <c r="C31" s="81">
        <f>'RESULTS (DETAILED)'!Z45</f>
        <v>0</v>
      </c>
      <c r="D31" s="76"/>
      <c r="E31" s="76"/>
      <c r="F31" s="76"/>
      <c r="G31" s="76"/>
      <c r="H31" s="76"/>
      <c r="I31" s="76"/>
      <c r="J31" s="76"/>
      <c r="K31" s="76"/>
      <c r="L31" s="76"/>
      <c r="M31" s="76"/>
      <c r="N31" s="76"/>
      <c r="O31" s="76"/>
      <c r="P31" s="76"/>
      <c r="Q31" s="76"/>
      <c r="R31" s="76"/>
      <c r="S31" s="76"/>
      <c r="T31" s="76"/>
      <c r="U31" s="76"/>
      <c r="V31" s="76"/>
      <c r="W31" s="76"/>
      <c r="X31" s="76"/>
      <c r="Y31" s="76"/>
      <c r="Z31" s="78"/>
    </row>
    <row r="32" spans="1:26" ht="11.25">
      <c r="A32" s="16"/>
      <c r="B32" s="69" t="s">
        <v>488</v>
      </c>
      <c r="C32" s="75">
        <f>'RESULTS (DETAILED)'!Z49</f>
        <v>0</v>
      </c>
      <c r="D32" s="76"/>
      <c r="E32" s="76"/>
      <c r="F32" s="76"/>
      <c r="G32" s="76"/>
      <c r="H32" s="76"/>
      <c r="I32" s="76"/>
      <c r="J32" s="76"/>
      <c r="K32" s="76"/>
      <c r="L32" s="76"/>
      <c r="M32" s="76"/>
      <c r="N32" s="76"/>
      <c r="O32" s="76"/>
      <c r="P32" s="76"/>
      <c r="Q32" s="76"/>
      <c r="R32" s="76"/>
      <c r="S32" s="76"/>
      <c r="T32" s="76"/>
      <c r="U32" s="76"/>
      <c r="V32" s="76"/>
      <c r="W32" s="76"/>
      <c r="X32" s="76"/>
      <c r="Y32" s="76"/>
      <c r="Z32" s="78"/>
    </row>
    <row r="33" spans="1:26" ht="12" thickBot="1">
      <c r="A33" s="16"/>
      <c r="B33" s="71" t="s">
        <v>570</v>
      </c>
      <c r="C33" s="79">
        <f>C32+C31</f>
        <v>0</v>
      </c>
      <c r="D33" s="19"/>
      <c r="E33" s="19"/>
      <c r="F33" s="19"/>
      <c r="G33" s="19"/>
      <c r="H33" s="19"/>
      <c r="I33" s="19"/>
      <c r="J33" s="19"/>
      <c r="K33" s="19"/>
      <c r="L33" s="19"/>
      <c r="M33" s="19"/>
      <c r="N33" s="19"/>
      <c r="O33" s="19"/>
      <c r="P33" s="19"/>
      <c r="Q33" s="19"/>
      <c r="R33" s="19"/>
      <c r="S33" s="19"/>
      <c r="T33" s="19"/>
      <c r="U33" s="19"/>
      <c r="V33" s="19"/>
      <c r="W33" s="19"/>
      <c r="X33" s="19"/>
      <c r="Y33" s="19"/>
      <c r="Z33" s="19"/>
    </row>
    <row r="34" spans="1:26" ht="11.25">
      <c r="A34" s="16"/>
      <c r="D34" s="19"/>
      <c r="E34" s="19"/>
      <c r="F34" s="19"/>
      <c r="G34" s="19"/>
      <c r="H34" s="19"/>
      <c r="I34" s="19"/>
      <c r="J34" s="19"/>
      <c r="K34" s="19"/>
      <c r="L34" s="19"/>
      <c r="M34" s="19"/>
      <c r="N34" s="19"/>
      <c r="O34" s="19"/>
      <c r="P34" s="19"/>
      <c r="Q34" s="19"/>
      <c r="R34" s="19"/>
      <c r="S34" s="19"/>
      <c r="T34" s="19"/>
      <c r="U34" s="19"/>
      <c r="V34" s="19"/>
      <c r="W34" s="19"/>
      <c r="X34" s="19"/>
      <c r="Y34" s="19"/>
      <c r="Z34" s="19"/>
    </row>
    <row r="35" spans="1:26" ht="11.25">
      <c r="A35" s="16"/>
      <c r="B35" s="111" t="s">
        <v>761</v>
      </c>
      <c r="C35" s="520">
        <f>C33+C27</f>
        <v>0</v>
      </c>
      <c r="D35" s="19"/>
      <c r="E35" s="19"/>
      <c r="F35" s="19"/>
      <c r="G35" s="19"/>
      <c r="H35" s="19"/>
      <c r="I35" s="19"/>
      <c r="J35" s="19"/>
      <c r="K35" s="19"/>
      <c r="L35" s="19"/>
      <c r="M35" s="19"/>
      <c r="N35" s="19"/>
      <c r="O35" s="19"/>
      <c r="P35" s="19"/>
      <c r="Q35" s="19"/>
      <c r="R35" s="19"/>
      <c r="S35" s="19"/>
      <c r="T35" s="19"/>
      <c r="U35" s="19"/>
      <c r="V35" s="19"/>
      <c r="W35" s="19"/>
      <c r="X35" s="19"/>
      <c r="Y35" s="19"/>
      <c r="Z35" s="19"/>
    </row>
    <row r="36" spans="1:3" ht="11.25">
      <c r="A36" s="16"/>
      <c r="B36" s="521" t="s">
        <v>764</v>
      </c>
      <c r="C36" s="522">
        <f>FUNDING!N9</f>
        <v>0</v>
      </c>
    </row>
    <row r="37" spans="1:3" ht="11.25">
      <c r="A37" s="16"/>
      <c r="B37" s="109" t="s">
        <v>763</v>
      </c>
      <c r="C37" s="523" t="str">
        <f>IF(C35&lt;&gt;0,C36/C35,"-")</f>
        <v>-</v>
      </c>
    </row>
    <row r="38" spans="1:3" ht="11.25">
      <c r="A38" s="16"/>
      <c r="B38" s="76"/>
      <c r="C38" s="519"/>
    </row>
    <row r="39" spans="1:3" ht="11.25">
      <c r="A39" s="16"/>
      <c r="B39" s="76"/>
      <c r="C39" s="519"/>
    </row>
    <row r="40" spans="1:7" ht="11.25">
      <c r="A40" s="16"/>
      <c r="B40" s="76" t="s">
        <v>493</v>
      </c>
      <c r="C40" s="19"/>
      <c r="F40" s="76" t="s">
        <v>494</v>
      </c>
      <c r="G40" s="19"/>
    </row>
    <row r="41" spans="1:13" ht="11.25" customHeight="1">
      <c r="A41" s="16"/>
      <c r="B41" s="590" t="s">
        <v>495</v>
      </c>
      <c r="C41" s="591"/>
      <c r="D41" s="592"/>
      <c r="F41" s="581" t="s">
        <v>496</v>
      </c>
      <c r="G41" s="582"/>
      <c r="H41" s="582"/>
      <c r="I41" s="582"/>
      <c r="J41" s="582"/>
      <c r="K41" s="582"/>
      <c r="L41" s="582"/>
      <c r="M41" s="583"/>
    </row>
    <row r="42" spans="1:13" ht="11.25">
      <c r="A42" s="16"/>
      <c r="B42" s="593"/>
      <c r="C42" s="594"/>
      <c r="D42" s="595"/>
      <c r="F42" s="584"/>
      <c r="G42" s="585"/>
      <c r="H42" s="585"/>
      <c r="I42" s="585"/>
      <c r="J42" s="585"/>
      <c r="K42" s="585"/>
      <c r="L42" s="585"/>
      <c r="M42" s="586"/>
    </row>
    <row r="43" spans="1:13" ht="11.25">
      <c r="A43" s="16"/>
      <c r="B43" s="593"/>
      <c r="C43" s="594"/>
      <c r="D43" s="595"/>
      <c r="F43" s="584"/>
      <c r="G43" s="585"/>
      <c r="H43" s="585"/>
      <c r="I43" s="585"/>
      <c r="J43" s="585"/>
      <c r="K43" s="585"/>
      <c r="L43" s="585"/>
      <c r="M43" s="586"/>
    </row>
    <row r="44" spans="1:13" ht="11.25">
      <c r="A44" s="16"/>
      <c r="B44" s="593"/>
      <c r="C44" s="594"/>
      <c r="D44" s="595"/>
      <c r="F44" s="584"/>
      <c r="G44" s="585"/>
      <c r="H44" s="585"/>
      <c r="I44" s="585"/>
      <c r="J44" s="585"/>
      <c r="K44" s="585"/>
      <c r="L44" s="585"/>
      <c r="M44" s="586"/>
    </row>
    <row r="45" spans="1:13" ht="11.25">
      <c r="A45" s="16"/>
      <c r="B45" s="593"/>
      <c r="C45" s="594"/>
      <c r="D45" s="595"/>
      <c r="F45" s="584"/>
      <c r="G45" s="585"/>
      <c r="H45" s="585"/>
      <c r="I45" s="585"/>
      <c r="J45" s="585"/>
      <c r="K45" s="585"/>
      <c r="L45" s="585"/>
      <c r="M45" s="586"/>
    </row>
    <row r="46" spans="1:13" ht="11.25">
      <c r="A46" s="16"/>
      <c r="B46" s="596"/>
      <c r="C46" s="597"/>
      <c r="D46" s="598"/>
      <c r="F46" s="587"/>
      <c r="G46" s="588"/>
      <c r="H46" s="588"/>
      <c r="I46" s="588"/>
      <c r="J46" s="588"/>
      <c r="K46" s="588"/>
      <c r="L46" s="588"/>
      <c r="M46" s="589"/>
    </row>
    <row r="47" ht="11.25">
      <c r="A47" s="16"/>
    </row>
    <row r="48" spans="1:14" ht="11.25">
      <c r="A48" s="240"/>
      <c r="B48" s="246" t="s">
        <v>760</v>
      </c>
      <c r="C48" s="240"/>
      <c r="D48" s="240"/>
      <c r="E48" s="240"/>
      <c r="F48" s="240"/>
      <c r="G48" s="240"/>
      <c r="H48" s="240"/>
      <c r="I48" s="240"/>
      <c r="J48" s="240"/>
      <c r="K48" s="240"/>
      <c r="L48" s="240"/>
      <c r="M48" s="240"/>
      <c r="N48" s="240"/>
    </row>
    <row r="49" ht="11.25"/>
    <row r="50" spans="1:10" ht="11.25">
      <c r="A50" s="16"/>
      <c r="B50" s="43" t="s">
        <v>338</v>
      </c>
      <c r="G50" s="518" t="s">
        <v>755</v>
      </c>
      <c r="H50" s="517"/>
      <c r="I50" s="517"/>
      <c r="J50" s="517"/>
    </row>
    <row r="51" spans="1:13" ht="11.25">
      <c r="A51" s="16"/>
      <c r="B51" s="560">
        <f>'PD - INFRASTRUCTURE - DIRECT'!B39</f>
        <v>0</v>
      </c>
      <c r="C51" s="561"/>
      <c r="D51" s="561"/>
      <c r="E51" s="562"/>
      <c r="G51" s="572">
        <f>'PD - INFRASTRUCTURE - INDIRECT'!B34</f>
        <v>0</v>
      </c>
      <c r="H51" s="573"/>
      <c r="I51" s="573"/>
      <c r="J51" s="573"/>
      <c r="K51" s="573"/>
      <c r="L51" s="573"/>
      <c r="M51" s="574"/>
    </row>
    <row r="52" spans="1:13" ht="11.25">
      <c r="A52" s="16"/>
      <c r="B52" s="563"/>
      <c r="C52" s="564"/>
      <c r="D52" s="564"/>
      <c r="E52" s="565"/>
      <c r="G52" s="575"/>
      <c r="H52" s="576"/>
      <c r="I52" s="576"/>
      <c r="J52" s="576"/>
      <c r="K52" s="576"/>
      <c r="L52" s="576"/>
      <c r="M52" s="577"/>
    </row>
    <row r="53" spans="1:13" ht="11.25">
      <c r="A53" s="16"/>
      <c r="B53" s="563"/>
      <c r="C53" s="564"/>
      <c r="D53" s="564"/>
      <c r="E53" s="565"/>
      <c r="G53" s="575"/>
      <c r="H53" s="576"/>
      <c r="I53" s="576"/>
      <c r="J53" s="576"/>
      <c r="K53" s="576"/>
      <c r="L53" s="576"/>
      <c r="M53" s="577"/>
    </row>
    <row r="54" spans="1:13" ht="11.25">
      <c r="A54" s="16"/>
      <c r="B54" s="563"/>
      <c r="C54" s="564"/>
      <c r="D54" s="564"/>
      <c r="E54" s="565"/>
      <c r="G54" s="575"/>
      <c r="H54" s="576"/>
      <c r="I54" s="576"/>
      <c r="J54" s="576"/>
      <c r="K54" s="576"/>
      <c r="L54" s="576"/>
      <c r="M54" s="577"/>
    </row>
    <row r="55" spans="1:13" ht="11.25">
      <c r="A55" s="16"/>
      <c r="B55" s="566"/>
      <c r="C55" s="567"/>
      <c r="D55" s="567"/>
      <c r="E55" s="568"/>
      <c r="G55" s="578"/>
      <c r="H55" s="579"/>
      <c r="I55" s="579"/>
      <c r="J55" s="579"/>
      <c r="K55" s="579"/>
      <c r="L55" s="579"/>
      <c r="M55" s="580"/>
    </row>
    <row r="56" spans="2:5" ht="11.25">
      <c r="B56" s="518"/>
      <c r="C56" s="517"/>
      <c r="D56" s="517"/>
      <c r="E56" s="517"/>
    </row>
    <row r="57" spans="2:10" ht="11.25">
      <c r="B57" s="518" t="s">
        <v>545</v>
      </c>
      <c r="C57" s="517"/>
      <c r="D57" s="517"/>
      <c r="E57" s="517"/>
      <c r="G57" s="518" t="s">
        <v>725</v>
      </c>
      <c r="H57" s="517"/>
      <c r="I57" s="517"/>
      <c r="J57" s="517"/>
    </row>
    <row r="58" spans="1:13" ht="11.25">
      <c r="A58" s="16"/>
      <c r="B58" s="560">
        <f>'LT - INFRASTRUCTURE'!B65</f>
        <v>0</v>
      </c>
      <c r="C58" s="561"/>
      <c r="D58" s="561"/>
      <c r="E58" s="562"/>
      <c r="G58" s="572">
        <f>'PD-EMPLOYEE ENERGY USE - DIRECT'!B60</f>
        <v>0</v>
      </c>
      <c r="H58" s="573"/>
      <c r="I58" s="573"/>
      <c r="J58" s="573"/>
      <c r="K58" s="573"/>
      <c r="L58" s="573"/>
      <c r="M58" s="574"/>
    </row>
    <row r="59" spans="1:13" ht="11.25">
      <c r="A59" s="16"/>
      <c r="B59" s="563"/>
      <c r="C59" s="564"/>
      <c r="D59" s="564"/>
      <c r="E59" s="565"/>
      <c r="G59" s="575"/>
      <c r="H59" s="576"/>
      <c r="I59" s="576"/>
      <c r="J59" s="576"/>
      <c r="K59" s="576"/>
      <c r="L59" s="576"/>
      <c r="M59" s="577"/>
    </row>
    <row r="60" spans="1:13" ht="11.25">
      <c r="A60" s="16"/>
      <c r="B60" s="563"/>
      <c r="C60" s="564"/>
      <c r="D60" s="564"/>
      <c r="E60" s="565"/>
      <c r="G60" s="575"/>
      <c r="H60" s="576"/>
      <c r="I60" s="576"/>
      <c r="J60" s="576"/>
      <c r="K60" s="576"/>
      <c r="L60" s="576"/>
      <c r="M60" s="577"/>
    </row>
    <row r="61" spans="1:13" ht="11.25">
      <c r="A61" s="16"/>
      <c r="B61" s="563"/>
      <c r="C61" s="564"/>
      <c r="D61" s="564"/>
      <c r="E61" s="565"/>
      <c r="G61" s="575"/>
      <c r="H61" s="576"/>
      <c r="I61" s="576"/>
      <c r="J61" s="576"/>
      <c r="K61" s="576"/>
      <c r="L61" s="576"/>
      <c r="M61" s="577"/>
    </row>
    <row r="62" spans="1:13" ht="11.25">
      <c r="A62" s="16"/>
      <c r="B62" s="566"/>
      <c r="C62" s="567"/>
      <c r="D62" s="567"/>
      <c r="E62" s="568"/>
      <c r="G62" s="578"/>
      <c r="H62" s="579"/>
      <c r="I62" s="579"/>
      <c r="J62" s="579"/>
      <c r="K62" s="579"/>
      <c r="L62" s="579"/>
      <c r="M62" s="580"/>
    </row>
    <row r="63" spans="2:5" ht="11.25">
      <c r="B63" s="517"/>
      <c r="C63" s="517"/>
      <c r="D63" s="517"/>
      <c r="E63" s="517"/>
    </row>
    <row r="64" spans="2:10" ht="11.25">
      <c r="B64" s="518" t="s">
        <v>392</v>
      </c>
      <c r="C64" s="517"/>
      <c r="D64" s="517"/>
      <c r="E64" s="517"/>
      <c r="G64" s="518" t="s">
        <v>726</v>
      </c>
      <c r="H64" s="517"/>
      <c r="I64" s="517"/>
      <c r="J64" s="517"/>
    </row>
    <row r="65" spans="1:13" ht="11.25">
      <c r="A65" s="16"/>
      <c r="B65" s="560">
        <f>'PD - COMMUTING - INDIRECT'!B22</f>
        <v>0</v>
      </c>
      <c r="C65" s="561"/>
      <c r="D65" s="561"/>
      <c r="E65" s="562"/>
      <c r="G65" s="572">
        <f>'LT - EMPLOYEE ENERGY USE'!B60</f>
        <v>0</v>
      </c>
      <c r="H65" s="573"/>
      <c r="I65" s="573"/>
      <c r="J65" s="573"/>
      <c r="K65" s="573"/>
      <c r="L65" s="573"/>
      <c r="M65" s="574"/>
    </row>
    <row r="66" spans="1:13" ht="11.25">
      <c r="A66" s="16"/>
      <c r="B66" s="563"/>
      <c r="C66" s="564"/>
      <c r="D66" s="564"/>
      <c r="E66" s="565"/>
      <c r="G66" s="575"/>
      <c r="H66" s="576"/>
      <c r="I66" s="576"/>
      <c r="J66" s="576"/>
      <c r="K66" s="576"/>
      <c r="L66" s="576"/>
      <c r="M66" s="577"/>
    </row>
    <row r="67" spans="1:13" ht="11.25">
      <c r="A67" s="16"/>
      <c r="B67" s="563"/>
      <c r="C67" s="564"/>
      <c r="D67" s="564"/>
      <c r="E67" s="565"/>
      <c r="G67" s="575"/>
      <c r="H67" s="576"/>
      <c r="I67" s="576"/>
      <c r="J67" s="576"/>
      <c r="K67" s="576"/>
      <c r="L67" s="576"/>
      <c r="M67" s="577"/>
    </row>
    <row r="68" spans="1:13" ht="11.25">
      <c r="A68" s="16"/>
      <c r="B68" s="563"/>
      <c r="C68" s="564"/>
      <c r="D68" s="564"/>
      <c r="E68" s="565"/>
      <c r="G68" s="575"/>
      <c r="H68" s="576"/>
      <c r="I68" s="576"/>
      <c r="J68" s="576"/>
      <c r="K68" s="576"/>
      <c r="L68" s="576"/>
      <c r="M68" s="577"/>
    </row>
    <row r="69" spans="1:13" ht="11.25">
      <c r="A69" s="16"/>
      <c r="B69" s="566"/>
      <c r="C69" s="567"/>
      <c r="D69" s="567"/>
      <c r="E69" s="568"/>
      <c r="G69" s="578"/>
      <c r="H69" s="579"/>
      <c r="I69" s="579"/>
      <c r="J69" s="579"/>
      <c r="K69" s="579"/>
      <c r="L69" s="579"/>
      <c r="M69" s="580"/>
    </row>
    <row r="70" spans="2:5" ht="11.25">
      <c r="B70" s="517"/>
      <c r="C70" s="517"/>
      <c r="D70" s="517"/>
      <c r="E70" s="517"/>
    </row>
    <row r="71" spans="2:10" ht="11.25">
      <c r="B71" s="518" t="s">
        <v>727</v>
      </c>
      <c r="C71" s="517"/>
      <c r="D71" s="517"/>
      <c r="E71" s="517"/>
      <c r="G71" s="518" t="s">
        <v>396</v>
      </c>
      <c r="H71" s="517"/>
      <c r="I71" s="517"/>
      <c r="J71" s="517"/>
    </row>
    <row r="72" spans="1:13" ht="11.25">
      <c r="A72" s="16"/>
      <c r="B72" s="560">
        <f>'LT - EMPLOYEE COMMUTING'!B22</f>
        <v>0</v>
      </c>
      <c r="C72" s="561"/>
      <c r="D72" s="561"/>
      <c r="E72" s="562"/>
      <c r="G72" s="572">
        <f>'PD - TRAVEL &amp; ACCOM - DIRECT'!B18</f>
        <v>0</v>
      </c>
      <c r="H72" s="573"/>
      <c r="I72" s="573"/>
      <c r="J72" s="573"/>
      <c r="K72" s="573"/>
      <c r="L72" s="573"/>
      <c r="M72" s="574"/>
    </row>
    <row r="73" spans="1:13" ht="11.25">
      <c r="A73" s="16"/>
      <c r="B73" s="563"/>
      <c r="C73" s="564"/>
      <c r="D73" s="564"/>
      <c r="E73" s="565"/>
      <c r="G73" s="575"/>
      <c r="H73" s="576"/>
      <c r="I73" s="576"/>
      <c r="J73" s="576"/>
      <c r="K73" s="576"/>
      <c r="L73" s="576"/>
      <c r="M73" s="577"/>
    </row>
    <row r="74" spans="1:13" ht="11.25">
      <c r="A74" s="16"/>
      <c r="B74" s="563"/>
      <c r="C74" s="564"/>
      <c r="D74" s="564"/>
      <c r="E74" s="565"/>
      <c r="G74" s="575"/>
      <c r="H74" s="576"/>
      <c r="I74" s="576"/>
      <c r="J74" s="576"/>
      <c r="K74" s="576"/>
      <c r="L74" s="576"/>
      <c r="M74" s="577"/>
    </row>
    <row r="75" spans="1:13" ht="11.25">
      <c r="A75" s="16"/>
      <c r="B75" s="563"/>
      <c r="C75" s="564"/>
      <c r="D75" s="564"/>
      <c r="E75" s="565"/>
      <c r="G75" s="575"/>
      <c r="H75" s="576"/>
      <c r="I75" s="576"/>
      <c r="J75" s="576"/>
      <c r="K75" s="576"/>
      <c r="L75" s="576"/>
      <c r="M75" s="577"/>
    </row>
    <row r="76" spans="1:13" ht="11.25">
      <c r="A76" s="16"/>
      <c r="B76" s="566"/>
      <c r="C76" s="567"/>
      <c r="D76" s="567"/>
      <c r="E76" s="568"/>
      <c r="G76" s="578"/>
      <c r="H76" s="579"/>
      <c r="I76" s="579"/>
      <c r="J76" s="579"/>
      <c r="K76" s="579"/>
      <c r="L76" s="579"/>
      <c r="M76" s="580"/>
    </row>
    <row r="77" spans="2:5" ht="11.25">
      <c r="B77" s="518"/>
      <c r="C77" s="517"/>
      <c r="D77" s="517"/>
      <c r="E77" s="517"/>
    </row>
    <row r="78" spans="2:10" ht="11.25">
      <c r="B78" s="518" t="s">
        <v>393</v>
      </c>
      <c r="C78" s="517"/>
      <c r="D78" s="517"/>
      <c r="E78" s="517"/>
      <c r="G78" s="518" t="s">
        <v>733</v>
      </c>
      <c r="H78" s="517"/>
      <c r="I78" s="517"/>
      <c r="J78" s="517"/>
    </row>
    <row r="79" spans="1:13" ht="11.25">
      <c r="A79" s="16"/>
      <c r="B79" s="560">
        <f>'PD - TRAVEL &amp; ACCOM - INDIRECT'!B16</f>
        <v>0</v>
      </c>
      <c r="C79" s="561"/>
      <c r="D79" s="561"/>
      <c r="E79" s="562"/>
      <c r="G79" s="572">
        <f>'LT - CHEMICAL REACTIONS'!B15</f>
        <v>0</v>
      </c>
      <c r="H79" s="573"/>
      <c r="I79" s="573"/>
      <c r="J79" s="573"/>
      <c r="K79" s="573"/>
      <c r="L79" s="573"/>
      <c r="M79" s="574"/>
    </row>
    <row r="80" spans="1:13" ht="11.25">
      <c r="A80" s="16"/>
      <c r="B80" s="563"/>
      <c r="C80" s="564"/>
      <c r="D80" s="564"/>
      <c r="E80" s="565"/>
      <c r="G80" s="575"/>
      <c r="H80" s="576"/>
      <c r="I80" s="576"/>
      <c r="J80" s="576"/>
      <c r="K80" s="576"/>
      <c r="L80" s="576"/>
      <c r="M80" s="577"/>
    </row>
    <row r="81" spans="1:13" ht="11.25">
      <c r="A81" s="16"/>
      <c r="B81" s="563"/>
      <c r="C81" s="564"/>
      <c r="D81" s="564"/>
      <c r="E81" s="565"/>
      <c r="G81" s="575"/>
      <c r="H81" s="576"/>
      <c r="I81" s="576"/>
      <c r="J81" s="576"/>
      <c r="K81" s="576"/>
      <c r="L81" s="576"/>
      <c r="M81" s="577"/>
    </row>
    <row r="82" spans="1:13" ht="11.25">
      <c r="A82" s="16"/>
      <c r="B82" s="563"/>
      <c r="C82" s="564"/>
      <c r="D82" s="564"/>
      <c r="E82" s="565"/>
      <c r="G82" s="575"/>
      <c r="H82" s="576"/>
      <c r="I82" s="576"/>
      <c r="J82" s="576"/>
      <c r="K82" s="576"/>
      <c r="L82" s="576"/>
      <c r="M82" s="577"/>
    </row>
    <row r="83" spans="1:13" ht="11.25">
      <c r="A83" s="16"/>
      <c r="B83" s="566"/>
      <c r="C83" s="567"/>
      <c r="D83" s="567"/>
      <c r="E83" s="568"/>
      <c r="G83" s="578"/>
      <c r="H83" s="579"/>
      <c r="I83" s="579"/>
      <c r="J83" s="579"/>
      <c r="K83" s="579"/>
      <c r="L83" s="579"/>
      <c r="M83" s="580"/>
    </row>
    <row r="84" spans="2:5" ht="11.25">
      <c r="B84" s="517"/>
      <c r="C84" s="517"/>
      <c r="D84" s="517"/>
      <c r="E84" s="517"/>
    </row>
    <row r="85" spans="2:10" ht="11.25">
      <c r="B85" s="518" t="s">
        <v>397</v>
      </c>
      <c r="C85" s="517"/>
      <c r="D85" s="517"/>
      <c r="E85" s="517"/>
      <c r="G85" s="518" t="s">
        <v>715</v>
      </c>
      <c r="H85" s="517"/>
      <c r="I85" s="517"/>
      <c r="J85" s="517"/>
    </row>
    <row r="86" spans="1:13" ht="11.25">
      <c r="A86" s="16"/>
      <c r="B86" s="560">
        <f>'PD - EMBODIED - INDIRECT'!B15</f>
        <v>0</v>
      </c>
      <c r="C86" s="561"/>
      <c r="D86" s="561"/>
      <c r="E86" s="562"/>
      <c r="G86" s="572">
        <f>'LT - EMBODIED EMISSIONS'!B16</f>
        <v>0</v>
      </c>
      <c r="H86" s="573"/>
      <c r="I86" s="573"/>
      <c r="J86" s="573"/>
      <c r="K86" s="573"/>
      <c r="L86" s="573"/>
      <c r="M86" s="574"/>
    </row>
    <row r="87" spans="1:13" ht="11.25">
      <c r="A87" s="16"/>
      <c r="B87" s="563"/>
      <c r="C87" s="564"/>
      <c r="D87" s="564"/>
      <c r="E87" s="565"/>
      <c r="G87" s="575"/>
      <c r="H87" s="576"/>
      <c r="I87" s="576"/>
      <c r="J87" s="576"/>
      <c r="K87" s="576"/>
      <c r="L87" s="576"/>
      <c r="M87" s="577"/>
    </row>
    <row r="88" spans="1:13" ht="11.25">
      <c r="A88" s="16"/>
      <c r="B88" s="563"/>
      <c r="C88" s="564"/>
      <c r="D88" s="564"/>
      <c r="E88" s="565"/>
      <c r="G88" s="575"/>
      <c r="H88" s="576"/>
      <c r="I88" s="576"/>
      <c r="J88" s="576"/>
      <c r="K88" s="576"/>
      <c r="L88" s="576"/>
      <c r="M88" s="577"/>
    </row>
    <row r="89" spans="1:13" ht="11.25">
      <c r="A89" s="16"/>
      <c r="B89" s="563"/>
      <c r="C89" s="564"/>
      <c r="D89" s="564"/>
      <c r="E89" s="565"/>
      <c r="G89" s="575"/>
      <c r="H89" s="576"/>
      <c r="I89" s="576"/>
      <c r="J89" s="576"/>
      <c r="K89" s="576"/>
      <c r="L89" s="576"/>
      <c r="M89" s="577"/>
    </row>
    <row r="90" spans="1:13" ht="11.25">
      <c r="A90" s="16"/>
      <c r="B90" s="566"/>
      <c r="C90" s="567"/>
      <c r="D90" s="567"/>
      <c r="E90" s="568"/>
      <c r="G90" s="578"/>
      <c r="H90" s="579"/>
      <c r="I90" s="579"/>
      <c r="J90" s="579"/>
      <c r="K90" s="579"/>
      <c r="L90" s="579"/>
      <c r="M90" s="580"/>
    </row>
    <row r="91" spans="2:5" ht="11.25">
      <c r="B91" s="517"/>
      <c r="C91" s="517"/>
      <c r="D91" s="517"/>
      <c r="E91" s="517"/>
    </row>
    <row r="92" spans="2:10" ht="11.25">
      <c r="B92" s="518" t="s">
        <v>341</v>
      </c>
      <c r="C92" s="517"/>
      <c r="D92" s="517"/>
      <c r="E92" s="517"/>
      <c r="G92" s="518" t="s">
        <v>394</v>
      </c>
      <c r="H92" s="517"/>
      <c r="I92" s="517"/>
      <c r="J92" s="517"/>
    </row>
    <row r="93" spans="1:13" ht="11.25">
      <c r="A93" s="16"/>
      <c r="B93" s="560">
        <f>'LT - TURNOVER'!B94</f>
        <v>0</v>
      </c>
      <c r="C93" s="561"/>
      <c r="D93" s="561"/>
      <c r="E93" s="562"/>
      <c r="G93" s="572">
        <f>'LT - BUILDING ENERGY USE'!B27</f>
        <v>0</v>
      </c>
      <c r="H93" s="573"/>
      <c r="I93" s="573"/>
      <c r="J93" s="573"/>
      <c r="K93" s="573"/>
      <c r="L93" s="573"/>
      <c r="M93" s="574"/>
    </row>
    <row r="94" spans="1:13" ht="11.25">
      <c r="A94" s="16"/>
      <c r="B94" s="563"/>
      <c r="C94" s="564"/>
      <c r="D94" s="564"/>
      <c r="E94" s="565"/>
      <c r="G94" s="575"/>
      <c r="H94" s="576"/>
      <c r="I94" s="576"/>
      <c r="J94" s="576"/>
      <c r="K94" s="576"/>
      <c r="L94" s="576"/>
      <c r="M94" s="577"/>
    </row>
    <row r="95" spans="1:13" ht="11.25">
      <c r="A95" s="16"/>
      <c r="B95" s="563"/>
      <c r="C95" s="564"/>
      <c r="D95" s="564"/>
      <c r="E95" s="565"/>
      <c r="G95" s="575"/>
      <c r="H95" s="576"/>
      <c r="I95" s="576"/>
      <c r="J95" s="576"/>
      <c r="K95" s="576"/>
      <c r="L95" s="576"/>
      <c r="M95" s="577"/>
    </row>
    <row r="96" spans="1:13" ht="11.25">
      <c r="A96" s="16"/>
      <c r="B96" s="563"/>
      <c r="C96" s="564"/>
      <c r="D96" s="564"/>
      <c r="E96" s="565"/>
      <c r="G96" s="575"/>
      <c r="H96" s="576"/>
      <c r="I96" s="576"/>
      <c r="J96" s="576"/>
      <c r="K96" s="576"/>
      <c r="L96" s="576"/>
      <c r="M96" s="577"/>
    </row>
    <row r="97" spans="1:13" ht="11.25">
      <c r="A97" s="16"/>
      <c r="B97" s="566"/>
      <c r="C97" s="567"/>
      <c r="D97" s="567"/>
      <c r="E97" s="568"/>
      <c r="G97" s="578"/>
      <c r="H97" s="579"/>
      <c r="I97" s="579"/>
      <c r="J97" s="579"/>
      <c r="K97" s="579"/>
      <c r="L97" s="579"/>
      <c r="M97" s="580"/>
    </row>
    <row r="98" spans="2:5" ht="11.25">
      <c r="B98" s="517"/>
      <c r="C98" s="517"/>
      <c r="D98" s="517"/>
      <c r="E98" s="517"/>
    </row>
    <row r="99" spans="2:10" ht="11.25">
      <c r="B99" s="518" t="s">
        <v>340</v>
      </c>
      <c r="C99" s="517"/>
      <c r="D99" s="517"/>
      <c r="E99" s="517"/>
      <c r="G99" s="518" t="s">
        <v>271</v>
      </c>
      <c r="H99" s="517"/>
      <c r="I99" s="517"/>
      <c r="J99" s="517"/>
    </row>
    <row r="100" spans="1:13" ht="11.25">
      <c r="A100" s="16"/>
      <c r="B100" s="560">
        <f>'LT - TOURISM'!B21</f>
        <v>0</v>
      </c>
      <c r="C100" s="561"/>
      <c r="D100" s="561"/>
      <c r="E100" s="562"/>
      <c r="G100" s="572" t="str">
        <f>'LT - FUEL CONSUMPTION'!B22</f>
        <v>Please document any significant assumptions.</v>
      </c>
      <c r="H100" s="573"/>
      <c r="I100" s="573"/>
      <c r="J100" s="573"/>
      <c r="K100" s="573"/>
      <c r="L100" s="573"/>
      <c r="M100" s="574"/>
    </row>
    <row r="101" spans="1:13" ht="11.25">
      <c r="A101" s="16"/>
      <c r="B101" s="563"/>
      <c r="C101" s="564"/>
      <c r="D101" s="564"/>
      <c r="E101" s="565"/>
      <c r="G101" s="575"/>
      <c r="H101" s="576"/>
      <c r="I101" s="576"/>
      <c r="J101" s="576"/>
      <c r="K101" s="576"/>
      <c r="L101" s="576"/>
      <c r="M101" s="577"/>
    </row>
    <row r="102" spans="1:13" ht="11.25">
      <c r="A102" s="16"/>
      <c r="B102" s="563"/>
      <c r="C102" s="564"/>
      <c r="D102" s="564"/>
      <c r="E102" s="565"/>
      <c r="G102" s="575"/>
      <c r="H102" s="576"/>
      <c r="I102" s="576"/>
      <c r="J102" s="576"/>
      <c r="K102" s="576"/>
      <c r="L102" s="576"/>
      <c r="M102" s="577"/>
    </row>
    <row r="103" spans="1:13" ht="11.25">
      <c r="A103" s="16"/>
      <c r="B103" s="563"/>
      <c r="C103" s="564"/>
      <c r="D103" s="564"/>
      <c r="E103" s="565"/>
      <c r="G103" s="575"/>
      <c r="H103" s="576"/>
      <c r="I103" s="576"/>
      <c r="J103" s="576"/>
      <c r="K103" s="576"/>
      <c r="L103" s="576"/>
      <c r="M103" s="577"/>
    </row>
    <row r="104" spans="1:13" ht="11.25">
      <c r="A104" s="16"/>
      <c r="B104" s="566"/>
      <c r="C104" s="567"/>
      <c r="D104" s="567"/>
      <c r="E104" s="568"/>
      <c r="G104" s="578"/>
      <c r="H104" s="579"/>
      <c r="I104" s="579"/>
      <c r="J104" s="579"/>
      <c r="K104" s="579"/>
      <c r="L104" s="579"/>
      <c r="M104" s="580"/>
    </row>
    <row r="105" spans="2:5" ht="11.25">
      <c r="B105" s="517"/>
      <c r="C105" s="517"/>
      <c r="D105" s="517"/>
      <c r="E105" s="517"/>
    </row>
    <row r="106" spans="2:5" ht="11.25">
      <c r="B106" s="518" t="s">
        <v>8</v>
      </c>
      <c r="C106" s="517"/>
      <c r="D106" s="517"/>
      <c r="E106" s="517"/>
    </row>
    <row r="107" spans="1:5" ht="11.25">
      <c r="A107" s="16"/>
      <c r="B107" s="560">
        <f>'LT - WASTE'!B26</f>
        <v>0</v>
      </c>
      <c r="C107" s="561"/>
      <c r="D107" s="561"/>
      <c r="E107" s="562"/>
    </row>
    <row r="108" spans="1:5" ht="11.25">
      <c r="A108" s="16"/>
      <c r="B108" s="563"/>
      <c r="C108" s="564"/>
      <c r="D108" s="564"/>
      <c r="E108" s="565"/>
    </row>
    <row r="109" spans="1:5" ht="11.25">
      <c r="A109" s="16"/>
      <c r="B109" s="563"/>
      <c r="C109" s="564"/>
      <c r="D109" s="564"/>
      <c r="E109" s="565"/>
    </row>
    <row r="110" spans="1:5" ht="11.25">
      <c r="A110" s="16"/>
      <c r="B110" s="563"/>
      <c r="C110" s="564"/>
      <c r="D110" s="564"/>
      <c r="E110" s="565"/>
    </row>
    <row r="111" spans="1:5" ht="11.25">
      <c r="A111" s="16"/>
      <c r="B111" s="566"/>
      <c r="C111" s="567"/>
      <c r="D111" s="567"/>
      <c r="E111" s="568"/>
    </row>
    <row r="112" ht="11.25"/>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row r="174" ht="11.25"/>
  </sheetData>
  <mergeCells count="25">
    <mergeCell ref="F41:M46"/>
    <mergeCell ref="B21:C21"/>
    <mergeCell ref="B23:C23"/>
    <mergeCell ref="B29:C29"/>
    <mergeCell ref="B41:D46"/>
    <mergeCell ref="G65:M69"/>
    <mergeCell ref="G72:M76"/>
    <mergeCell ref="B51:E55"/>
    <mergeCell ref="B58:E62"/>
    <mergeCell ref="G51:M55"/>
    <mergeCell ref="G58:M62"/>
    <mergeCell ref="G93:M97"/>
    <mergeCell ref="G100:M104"/>
    <mergeCell ref="B79:E83"/>
    <mergeCell ref="B86:E90"/>
    <mergeCell ref="G79:M83"/>
    <mergeCell ref="G86:M90"/>
    <mergeCell ref="B107:E111"/>
    <mergeCell ref="B3:C3"/>
    <mergeCell ref="B5:C5"/>
    <mergeCell ref="B11:C11"/>
    <mergeCell ref="B93:E97"/>
    <mergeCell ref="B100:E104"/>
    <mergeCell ref="B65:E69"/>
    <mergeCell ref="B72:E76"/>
  </mergeCells>
  <printOptions/>
  <pageMargins left="0.75" right="0.75" top="1" bottom="1" header="0.5" footer="0.5"/>
  <pageSetup fitToHeight="2" fitToWidth="1" horizontalDpi="600" verticalDpi="600" orientation="portrait" paperSize="9" scale="5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E50"/>
  <sheetViews>
    <sheetView workbookViewId="0" topLeftCell="A1">
      <selection activeCell="A1" sqref="A1"/>
    </sheetView>
  </sheetViews>
  <sheetFormatPr defaultColWidth="9.140625" defaultRowHeight="12.75" zeroHeight="1"/>
  <cols>
    <col min="1" max="1" width="3.7109375" style="15" customWidth="1"/>
    <col min="2" max="2" width="24.28125" style="15" customWidth="1"/>
    <col min="3" max="3" width="13.421875" style="15" bestFit="1" customWidth="1"/>
    <col min="4" max="4" width="13.7109375" style="15" bestFit="1" customWidth="1"/>
    <col min="5" max="25" width="7.7109375" style="15" hidden="1" customWidth="1"/>
    <col min="26" max="26" width="12.8515625" style="15" customWidth="1"/>
    <col min="27" max="27" width="9.140625" style="15" customWidth="1"/>
    <col min="28" max="28" width="58.00390625" style="15" hidden="1" customWidth="1"/>
    <col min="29" max="29" width="14.7109375" style="15" hidden="1" customWidth="1"/>
    <col min="30" max="30" width="11.00390625" style="96" hidden="1" customWidth="1"/>
    <col min="31" max="31" width="3.00390625" style="15" hidden="1" customWidth="1"/>
    <col min="32" max="32" width="11.8515625" style="15" hidden="1" customWidth="1"/>
    <col min="33" max="16384" width="9.140625" style="15" hidden="1" customWidth="1"/>
  </cols>
  <sheetData>
    <row r="1" spans="2:30" s="90" customFormat="1" ht="12.75">
      <c r="B1" s="94" t="s">
        <v>492</v>
      </c>
      <c r="C1" s="113"/>
      <c r="D1" s="113"/>
      <c r="AD1" s="112"/>
    </row>
    <row r="2" spans="5:26" ht="11.25">
      <c r="E2" s="87"/>
      <c r="F2" s="87"/>
      <c r="G2" s="87"/>
      <c r="H2" s="87"/>
      <c r="I2" s="87"/>
      <c r="J2" s="87"/>
      <c r="K2" s="87"/>
      <c r="L2" s="87"/>
      <c r="M2" s="87"/>
      <c r="N2" s="87"/>
      <c r="O2" s="87"/>
      <c r="P2" s="87"/>
      <c r="Q2" s="87"/>
      <c r="R2" s="87"/>
      <c r="S2" s="87"/>
      <c r="T2" s="87"/>
      <c r="U2" s="87"/>
      <c r="V2" s="87"/>
      <c r="W2" s="87"/>
      <c r="X2" s="87"/>
      <c r="Y2" s="87"/>
      <c r="Z2" s="87"/>
    </row>
    <row r="3" spans="2:28" ht="12.75">
      <c r="B3" s="91" t="s">
        <v>615</v>
      </c>
      <c r="D3" s="82"/>
      <c r="E3" s="17"/>
      <c r="F3" s="17"/>
      <c r="G3" s="17"/>
      <c r="H3" s="17"/>
      <c r="I3" s="17"/>
      <c r="J3" s="17"/>
      <c r="K3" s="17"/>
      <c r="L3" s="17"/>
      <c r="M3" s="17"/>
      <c r="N3" s="17"/>
      <c r="O3" s="17"/>
      <c r="P3" s="17"/>
      <c r="Q3" s="17"/>
      <c r="R3" s="17"/>
      <c r="S3" s="17"/>
      <c r="T3" s="17"/>
      <c r="U3" s="17"/>
      <c r="V3" s="17"/>
      <c r="W3" s="17"/>
      <c r="X3" s="17"/>
      <c r="Y3" s="17"/>
      <c r="Z3" s="19"/>
      <c r="AB3" s="161"/>
    </row>
    <row r="4" spans="2:30" ht="11.25">
      <c r="B4" s="231" t="s">
        <v>112</v>
      </c>
      <c r="C4" s="232" t="s">
        <v>113</v>
      </c>
      <c r="D4" s="393" t="s">
        <v>342</v>
      </c>
      <c r="E4" s="232">
        <v>2010</v>
      </c>
      <c r="F4" s="232">
        <v>2011</v>
      </c>
      <c r="G4" s="232">
        <v>2012</v>
      </c>
      <c r="H4" s="232">
        <v>2013</v>
      </c>
      <c r="I4" s="232">
        <v>2014</v>
      </c>
      <c r="J4" s="232">
        <v>2015</v>
      </c>
      <c r="K4" s="232">
        <v>2016</v>
      </c>
      <c r="L4" s="232">
        <v>2017</v>
      </c>
      <c r="M4" s="232">
        <v>2018</v>
      </c>
      <c r="N4" s="232">
        <v>2019</v>
      </c>
      <c r="O4" s="232">
        <v>2020</v>
      </c>
      <c r="P4" s="232">
        <v>2021</v>
      </c>
      <c r="Q4" s="232">
        <v>2022</v>
      </c>
      <c r="R4" s="232">
        <v>2023</v>
      </c>
      <c r="S4" s="232">
        <v>2024</v>
      </c>
      <c r="T4" s="232">
        <v>2025</v>
      </c>
      <c r="U4" s="232">
        <v>2026</v>
      </c>
      <c r="V4" s="232">
        <v>2027</v>
      </c>
      <c r="W4" s="232">
        <v>2028</v>
      </c>
      <c r="X4" s="232">
        <v>2029</v>
      </c>
      <c r="Y4" s="232">
        <v>2030</v>
      </c>
      <c r="Z4" s="233" t="s">
        <v>777</v>
      </c>
      <c r="AB4" s="202"/>
      <c r="AD4" s="15"/>
    </row>
    <row r="5" spans="2:30" ht="11.25">
      <c r="B5" s="83" t="s">
        <v>506</v>
      </c>
      <c r="C5" s="84" t="s">
        <v>205</v>
      </c>
      <c r="D5" s="394" t="s">
        <v>881</v>
      </c>
      <c r="E5" s="97"/>
      <c r="F5" s="97"/>
      <c r="G5" s="97"/>
      <c r="H5" s="97"/>
      <c r="I5" s="97"/>
      <c r="J5" s="97"/>
      <c r="K5" s="97"/>
      <c r="L5" s="97"/>
      <c r="M5" s="97"/>
      <c r="N5" s="97"/>
      <c r="O5" s="97"/>
      <c r="P5" s="97"/>
      <c r="Q5" s="97"/>
      <c r="R5" s="97"/>
      <c r="S5" s="97"/>
      <c r="T5" s="97"/>
      <c r="U5" s="97"/>
      <c r="V5" s="97"/>
      <c r="W5" s="97"/>
      <c r="X5" s="97"/>
      <c r="Y5" s="97"/>
      <c r="Z5" s="428">
        <f>Z29*FUNDING!$C$17</f>
        <v>0</v>
      </c>
      <c r="AB5" s="202">
        <f>IF(Z5=0,IF(SCREENING!F4="Yes","Zero value for category selected on Screening sheet",""),IF(SCREENING!F4&lt;&gt;"Yes","Non-zero value but "&amp;B5&amp;" category not selected on Screening sheet",""))</f>
      </c>
      <c r="AD5" s="15"/>
    </row>
    <row r="6" spans="2:30" ht="11.25">
      <c r="B6" s="83" t="s">
        <v>883</v>
      </c>
      <c r="C6" s="84" t="s">
        <v>205</v>
      </c>
      <c r="D6" s="394" t="s">
        <v>881</v>
      </c>
      <c r="E6" s="85">
        <f>E30*FUNDING!$C$17</f>
        <v>0</v>
      </c>
      <c r="F6" s="85">
        <f>F30*FUNDING!$C$17</f>
        <v>0</v>
      </c>
      <c r="G6" s="85">
        <f>G30*FUNDING!$C$17</f>
        <v>0</v>
      </c>
      <c r="H6" s="85">
        <f>H30*FUNDING!$C$17</f>
        <v>0</v>
      </c>
      <c r="I6" s="85">
        <f>I30*FUNDING!$C$17</f>
        <v>0</v>
      </c>
      <c r="J6" s="85">
        <f>J30*FUNDING!$C$17</f>
        <v>0</v>
      </c>
      <c r="K6" s="85">
        <f>K30*FUNDING!$C$17</f>
        <v>0</v>
      </c>
      <c r="L6" s="377">
        <f>L30*FUNDING!$C$17</f>
        <v>0</v>
      </c>
      <c r="M6" s="377">
        <f>M30*FUNDING!$C$17</f>
        <v>0</v>
      </c>
      <c r="N6" s="377">
        <f>N30*FUNDING!$C$17</f>
        <v>0</v>
      </c>
      <c r="O6" s="377">
        <f>O30*FUNDING!$C$17</f>
        <v>0</v>
      </c>
      <c r="P6" s="377">
        <f>P30*FUNDING!$C$17</f>
        <v>0</v>
      </c>
      <c r="Q6" s="377">
        <f>Q30*FUNDING!$C$17</f>
        <v>0</v>
      </c>
      <c r="R6" s="377">
        <f>R30*FUNDING!$C$17</f>
        <v>0</v>
      </c>
      <c r="S6" s="377">
        <f>S30*FUNDING!$C$17</f>
        <v>0</v>
      </c>
      <c r="T6" s="377">
        <f>T30*FUNDING!$C$17</f>
        <v>0</v>
      </c>
      <c r="U6" s="377">
        <f>U30*FUNDING!$C$17</f>
        <v>0</v>
      </c>
      <c r="V6" s="377">
        <f>V30*FUNDING!$C$17</f>
        <v>0</v>
      </c>
      <c r="W6" s="377">
        <f>W30*FUNDING!$C$17</f>
        <v>0</v>
      </c>
      <c r="X6" s="377">
        <f>X30*FUNDING!$C$17</f>
        <v>0</v>
      </c>
      <c r="Y6" s="377">
        <f>Y30*FUNDING!$C$17</f>
        <v>0</v>
      </c>
      <c r="Z6" s="428">
        <f>Z30*FUNDING!$C$17</f>
        <v>0</v>
      </c>
      <c r="AB6" s="202">
        <f>IF(Z6=0,IF(SCREENING!F5="Yes","Zero value for category selected on Screening sheet",""),IF(SCREENING!F5&lt;&gt;"Yes","Non-zero value for category not selected on Screening sheet",""))</f>
      </c>
      <c r="AD6" s="15"/>
    </row>
    <row r="7" spans="2:30" ht="11.25">
      <c r="B7" s="83" t="s">
        <v>80</v>
      </c>
      <c r="C7" s="84" t="s">
        <v>205</v>
      </c>
      <c r="D7" s="394" t="s">
        <v>881</v>
      </c>
      <c r="E7" s="97"/>
      <c r="F7" s="97"/>
      <c r="G7" s="97"/>
      <c r="H7" s="97"/>
      <c r="I7" s="97"/>
      <c r="J7" s="97"/>
      <c r="K7" s="97"/>
      <c r="L7" s="97"/>
      <c r="M7" s="97"/>
      <c r="N7" s="97"/>
      <c r="O7" s="97"/>
      <c r="P7" s="97"/>
      <c r="Q7" s="97"/>
      <c r="R7" s="97"/>
      <c r="S7" s="97"/>
      <c r="T7" s="97"/>
      <c r="U7" s="97"/>
      <c r="V7" s="97"/>
      <c r="W7" s="97"/>
      <c r="X7" s="97"/>
      <c r="Y7" s="97"/>
      <c r="Z7" s="428">
        <f>Z31*FUNDING!$C$17</f>
        <v>0</v>
      </c>
      <c r="AB7" s="202">
        <f>IF(Z7=0,IF(SCREENING!F6="Yes","Zero value for category selected on Screening sheet",""),IF(SCREENING!F6&lt;&gt;"Yes","Non-zero value for category not selected on Screening sheet",""))</f>
      </c>
      <c r="AD7" s="15"/>
    </row>
    <row r="8" spans="2:30" ht="11.25">
      <c r="B8" s="99"/>
      <c r="C8" s="100"/>
      <c r="D8" s="381" t="s">
        <v>773</v>
      </c>
      <c r="E8" s="101"/>
      <c r="F8" s="101"/>
      <c r="G8" s="101"/>
      <c r="H8" s="101"/>
      <c r="I8" s="101"/>
      <c r="J8" s="101"/>
      <c r="K8" s="101"/>
      <c r="L8" s="378"/>
      <c r="M8" s="378"/>
      <c r="N8" s="378"/>
      <c r="O8" s="378"/>
      <c r="P8" s="378"/>
      <c r="Q8" s="378"/>
      <c r="R8" s="378"/>
      <c r="S8" s="378"/>
      <c r="T8" s="378"/>
      <c r="U8" s="378"/>
      <c r="V8" s="378"/>
      <c r="W8" s="378"/>
      <c r="X8" s="378"/>
      <c r="Y8" s="379" t="s">
        <v>773</v>
      </c>
      <c r="Z8" s="429">
        <f>SUM(Z5:Z7)</f>
        <v>0</v>
      </c>
      <c r="AA8" s="102"/>
      <c r="AB8" s="202"/>
      <c r="AD8" s="15"/>
    </row>
    <row r="9" spans="2:31" ht="11.25">
      <c r="B9" s="83" t="s">
        <v>884</v>
      </c>
      <c r="C9" s="84" t="s">
        <v>205</v>
      </c>
      <c r="D9" s="394" t="s">
        <v>882</v>
      </c>
      <c r="E9" s="85">
        <f>E33*FUNDING!$C$17</f>
        <v>0</v>
      </c>
      <c r="F9" s="85">
        <f>F33*FUNDING!$C$17</f>
        <v>0</v>
      </c>
      <c r="G9" s="85">
        <f>G33*FUNDING!$C$17</f>
        <v>0</v>
      </c>
      <c r="H9" s="85">
        <f>H33*FUNDING!$C$17</f>
        <v>0</v>
      </c>
      <c r="I9" s="85">
        <f>I33*FUNDING!$C$17</f>
        <v>0</v>
      </c>
      <c r="J9" s="85">
        <f>J33*FUNDING!$C$17</f>
        <v>0</v>
      </c>
      <c r="K9" s="85">
        <f>K33*FUNDING!$C$17</f>
        <v>0</v>
      </c>
      <c r="L9" s="377">
        <f>L33*FUNDING!$C$17</f>
        <v>0</v>
      </c>
      <c r="M9" s="377">
        <f>M33*FUNDING!$C$17</f>
        <v>0</v>
      </c>
      <c r="N9" s="377">
        <f>N33*FUNDING!$C$17</f>
        <v>0</v>
      </c>
      <c r="O9" s="377">
        <f>O33*FUNDING!$C$17</f>
        <v>0</v>
      </c>
      <c r="P9" s="377">
        <f>P33*FUNDING!$C$17</f>
        <v>0</v>
      </c>
      <c r="Q9" s="377">
        <f>Q33*FUNDING!$C$17</f>
        <v>0</v>
      </c>
      <c r="R9" s="377">
        <f>R33*FUNDING!$C$17</f>
        <v>0</v>
      </c>
      <c r="S9" s="377">
        <f>S33*FUNDING!$C$17</f>
        <v>0</v>
      </c>
      <c r="T9" s="377">
        <f>T33*FUNDING!$C$17</f>
        <v>0</v>
      </c>
      <c r="U9" s="377">
        <f>U33*FUNDING!$C$17</f>
        <v>0</v>
      </c>
      <c r="V9" s="377">
        <f>V33*FUNDING!$C$17</f>
        <v>0</v>
      </c>
      <c r="W9" s="377">
        <f>W33*FUNDING!$C$17</f>
        <v>0</v>
      </c>
      <c r="X9" s="377">
        <f>X33*FUNDING!$C$17</f>
        <v>0</v>
      </c>
      <c r="Y9" s="377">
        <f>Y33*FUNDING!$C$17</f>
        <v>0</v>
      </c>
      <c r="Z9" s="428">
        <f>Z33*FUNDING!$C$17</f>
        <v>0</v>
      </c>
      <c r="AB9" s="202"/>
      <c r="AD9" s="15"/>
      <c r="AE9" s="103"/>
    </row>
    <row r="10" spans="2:31" ht="11.25">
      <c r="B10" s="83" t="s">
        <v>506</v>
      </c>
      <c r="C10" s="84" t="s">
        <v>205</v>
      </c>
      <c r="D10" s="394" t="s">
        <v>882</v>
      </c>
      <c r="E10" s="97"/>
      <c r="F10" s="97"/>
      <c r="G10" s="97"/>
      <c r="H10" s="97"/>
      <c r="I10" s="97"/>
      <c r="J10" s="97"/>
      <c r="K10" s="97"/>
      <c r="L10" s="380"/>
      <c r="M10" s="380"/>
      <c r="N10" s="380"/>
      <c r="O10" s="380"/>
      <c r="P10" s="380"/>
      <c r="Q10" s="380"/>
      <c r="R10" s="380"/>
      <c r="S10" s="380"/>
      <c r="T10" s="380"/>
      <c r="U10" s="380"/>
      <c r="V10" s="380"/>
      <c r="W10" s="380"/>
      <c r="X10" s="380"/>
      <c r="Y10" s="380"/>
      <c r="Z10" s="428">
        <f>Z34*FUNDING!$C$17</f>
        <v>0</v>
      </c>
      <c r="AB10" s="202"/>
      <c r="AD10" s="15"/>
      <c r="AE10" s="103"/>
    </row>
    <row r="11" spans="2:31" ht="11.25">
      <c r="B11" s="83" t="s">
        <v>504</v>
      </c>
      <c r="C11" s="84" t="s">
        <v>205</v>
      </c>
      <c r="D11" s="394" t="s">
        <v>882</v>
      </c>
      <c r="E11" s="97"/>
      <c r="F11" s="97"/>
      <c r="G11" s="97"/>
      <c r="H11" s="97"/>
      <c r="I11" s="97"/>
      <c r="J11" s="97"/>
      <c r="K11" s="97"/>
      <c r="L11" s="380"/>
      <c r="M11" s="380"/>
      <c r="N11" s="380"/>
      <c r="O11" s="380"/>
      <c r="P11" s="380"/>
      <c r="Q11" s="380"/>
      <c r="R11" s="380"/>
      <c r="S11" s="380"/>
      <c r="T11" s="380"/>
      <c r="U11" s="380"/>
      <c r="V11" s="380"/>
      <c r="W11" s="380"/>
      <c r="X11" s="380"/>
      <c r="Y11" s="380"/>
      <c r="Z11" s="428">
        <f>Z35*FUNDING!$C$17</f>
        <v>0</v>
      </c>
      <c r="AB11" s="202"/>
      <c r="AD11" s="15"/>
      <c r="AE11" s="103"/>
    </row>
    <row r="12" spans="2:31" ht="11.25">
      <c r="B12" s="83" t="s">
        <v>684</v>
      </c>
      <c r="C12" s="84" t="s">
        <v>205</v>
      </c>
      <c r="D12" s="394" t="s">
        <v>882</v>
      </c>
      <c r="E12" s="97"/>
      <c r="F12" s="97"/>
      <c r="G12" s="97"/>
      <c r="H12" s="97"/>
      <c r="I12" s="97"/>
      <c r="J12" s="97"/>
      <c r="K12" s="97"/>
      <c r="L12" s="380"/>
      <c r="M12" s="380"/>
      <c r="N12" s="380"/>
      <c r="O12" s="380"/>
      <c r="P12" s="380"/>
      <c r="Q12" s="380"/>
      <c r="R12" s="380"/>
      <c r="S12" s="380"/>
      <c r="T12" s="380"/>
      <c r="U12" s="380"/>
      <c r="V12" s="380"/>
      <c r="W12" s="380"/>
      <c r="X12" s="380"/>
      <c r="Y12" s="380"/>
      <c r="Z12" s="428">
        <f>Z36*FUNDING!$C$17</f>
        <v>0</v>
      </c>
      <c r="AB12" s="202"/>
      <c r="AD12" s="15"/>
      <c r="AE12" s="103"/>
    </row>
    <row r="13" spans="2:30" ht="11.25">
      <c r="B13" s="99"/>
      <c r="C13" s="100"/>
      <c r="D13" s="381" t="s">
        <v>775</v>
      </c>
      <c r="E13" s="101"/>
      <c r="F13" s="101"/>
      <c r="G13" s="101"/>
      <c r="H13" s="101"/>
      <c r="I13" s="101"/>
      <c r="J13" s="101"/>
      <c r="K13" s="101"/>
      <c r="L13" s="378"/>
      <c r="M13" s="378"/>
      <c r="N13" s="378"/>
      <c r="O13" s="378"/>
      <c r="P13" s="378"/>
      <c r="Q13" s="378"/>
      <c r="R13" s="378"/>
      <c r="S13" s="378"/>
      <c r="T13" s="378"/>
      <c r="U13" s="378"/>
      <c r="V13" s="378"/>
      <c r="W13" s="378"/>
      <c r="X13" s="378"/>
      <c r="Y13" s="379" t="s">
        <v>775</v>
      </c>
      <c r="Z13" s="429">
        <f>SUM(Z9:Z12)</f>
        <v>0</v>
      </c>
      <c r="AA13" s="102"/>
      <c r="AB13" s="202"/>
      <c r="AD13" s="15"/>
    </row>
    <row r="14" spans="2:30" ht="11.25">
      <c r="B14" s="83" t="s">
        <v>883</v>
      </c>
      <c r="C14" s="84" t="s">
        <v>206</v>
      </c>
      <c r="D14" s="394" t="s">
        <v>561</v>
      </c>
      <c r="E14" s="85">
        <f>E38*FUNDING!$C$17</f>
        <v>0</v>
      </c>
      <c r="F14" s="85">
        <f>F38*FUNDING!$C$17</f>
        <v>0</v>
      </c>
      <c r="G14" s="85">
        <f>G38*FUNDING!$C$17</f>
        <v>0</v>
      </c>
      <c r="H14" s="85">
        <f>H38*FUNDING!$C$17</f>
        <v>0</v>
      </c>
      <c r="I14" s="85">
        <f>I38*FUNDING!$C$17</f>
        <v>0</v>
      </c>
      <c r="J14" s="85">
        <f>J38*FUNDING!$C$17</f>
        <v>0</v>
      </c>
      <c r="K14" s="85">
        <f>K38*FUNDING!$C$17</f>
        <v>0</v>
      </c>
      <c r="L14" s="377">
        <f>L38*FUNDING!$C$17</f>
        <v>0</v>
      </c>
      <c r="M14" s="377">
        <f>M38*FUNDING!$C$17</f>
        <v>0</v>
      </c>
      <c r="N14" s="377">
        <f>N38*FUNDING!$C$17</f>
        <v>0</v>
      </c>
      <c r="O14" s="377">
        <f>O38*FUNDING!$C$17</f>
        <v>0</v>
      </c>
      <c r="P14" s="377">
        <f>P38*FUNDING!$C$17</f>
        <v>0</v>
      </c>
      <c r="Q14" s="377">
        <f>Q38*FUNDING!$C$17</f>
        <v>0</v>
      </c>
      <c r="R14" s="377">
        <f>R38*FUNDING!$C$17</f>
        <v>0</v>
      </c>
      <c r="S14" s="377">
        <f>S38*FUNDING!$C$17</f>
        <v>0</v>
      </c>
      <c r="T14" s="377">
        <f>T38*FUNDING!$C$17</f>
        <v>0</v>
      </c>
      <c r="U14" s="377">
        <f>U38*FUNDING!$C$17</f>
        <v>0</v>
      </c>
      <c r="V14" s="377">
        <f>V38*FUNDING!$C$17</f>
        <v>0</v>
      </c>
      <c r="W14" s="377">
        <f>W38*FUNDING!$C$17</f>
        <v>0</v>
      </c>
      <c r="X14" s="377">
        <f>X38*FUNDING!$C$17</f>
        <v>0</v>
      </c>
      <c r="Y14" s="377">
        <f>Y38*FUNDING!$C$17</f>
        <v>0</v>
      </c>
      <c r="Z14" s="428">
        <f>Z38*FUNDING!$C$17</f>
        <v>0</v>
      </c>
      <c r="AB14" s="202"/>
      <c r="AD14" s="15"/>
    </row>
    <row r="15" spans="2:30" ht="11.25">
      <c r="B15" s="83" t="s">
        <v>884</v>
      </c>
      <c r="C15" s="84" t="s">
        <v>206</v>
      </c>
      <c r="D15" s="394" t="s">
        <v>561</v>
      </c>
      <c r="E15" s="85">
        <f>E39*FUNDING!$C$17</f>
        <v>0</v>
      </c>
      <c r="F15" s="85">
        <f>F39*FUNDING!$C$17</f>
        <v>0</v>
      </c>
      <c r="G15" s="85">
        <f>G39*FUNDING!$C$17</f>
        <v>0</v>
      </c>
      <c r="H15" s="85">
        <f>H39*FUNDING!$C$17</f>
        <v>0</v>
      </c>
      <c r="I15" s="85">
        <f>I39*FUNDING!$C$17</f>
        <v>0</v>
      </c>
      <c r="J15" s="85">
        <f>J39*FUNDING!$C$17</f>
        <v>0</v>
      </c>
      <c r="K15" s="85">
        <f>K39*FUNDING!$C$17</f>
        <v>0</v>
      </c>
      <c r="L15" s="377">
        <f>L39*FUNDING!$C$17</f>
        <v>0</v>
      </c>
      <c r="M15" s="377">
        <f>M39*FUNDING!$C$17</f>
        <v>0</v>
      </c>
      <c r="N15" s="377">
        <f>N39*FUNDING!$C$17</f>
        <v>0</v>
      </c>
      <c r="O15" s="377">
        <f>O39*FUNDING!$C$17</f>
        <v>0</v>
      </c>
      <c r="P15" s="377">
        <f>P39*FUNDING!$C$17</f>
        <v>0</v>
      </c>
      <c r="Q15" s="377">
        <f>Q39*FUNDING!$C$17</f>
        <v>0</v>
      </c>
      <c r="R15" s="377">
        <f>R39*FUNDING!$C$17</f>
        <v>0</v>
      </c>
      <c r="S15" s="377">
        <f>S39*FUNDING!$C$17</f>
        <v>0</v>
      </c>
      <c r="T15" s="377">
        <f>T39*FUNDING!$C$17</f>
        <v>0</v>
      </c>
      <c r="U15" s="377">
        <f>U39*FUNDING!$C$17</f>
        <v>0</v>
      </c>
      <c r="V15" s="377">
        <f>V39*FUNDING!$C$17</f>
        <v>0</v>
      </c>
      <c r="W15" s="377">
        <f>W39*FUNDING!$C$17</f>
        <v>0</v>
      </c>
      <c r="X15" s="377">
        <f>X39*FUNDING!$C$17</f>
        <v>0</v>
      </c>
      <c r="Y15" s="377">
        <f>Y39*FUNDING!$C$17</f>
        <v>0</v>
      </c>
      <c r="Z15" s="428">
        <f>Z39*FUNDING!$C$17</f>
        <v>0</v>
      </c>
      <c r="AB15" s="202"/>
      <c r="AD15" s="15"/>
    </row>
    <row r="16" spans="2:30" ht="11.25">
      <c r="B16" s="83" t="s">
        <v>886</v>
      </c>
      <c r="C16" s="84" t="s">
        <v>206</v>
      </c>
      <c r="D16" s="394" t="s">
        <v>561</v>
      </c>
      <c r="E16" s="85">
        <f>E40*FUNDING!$C$17</f>
        <v>0</v>
      </c>
      <c r="F16" s="85">
        <f>F40*FUNDING!$C$17</f>
        <v>0</v>
      </c>
      <c r="G16" s="85">
        <f>G40*FUNDING!$C$17</f>
        <v>0</v>
      </c>
      <c r="H16" s="85">
        <f>H40*FUNDING!$C$17</f>
        <v>0</v>
      </c>
      <c r="I16" s="85">
        <f>I40*FUNDING!$C$17</f>
        <v>0</v>
      </c>
      <c r="J16" s="85">
        <f>J40*FUNDING!$C$17</f>
        <v>0</v>
      </c>
      <c r="K16" s="85">
        <f>K40*FUNDING!$C$17</f>
        <v>0</v>
      </c>
      <c r="L16" s="377">
        <f>L40*FUNDING!$C$17</f>
        <v>0</v>
      </c>
      <c r="M16" s="377">
        <f>M40*FUNDING!$C$17</f>
        <v>0</v>
      </c>
      <c r="N16" s="377">
        <f>N40*FUNDING!$C$17</f>
        <v>0</v>
      </c>
      <c r="O16" s="377">
        <f>O40*FUNDING!$C$17</f>
        <v>0</v>
      </c>
      <c r="P16" s="377">
        <f>P40*FUNDING!$C$17</f>
        <v>0</v>
      </c>
      <c r="Q16" s="377">
        <f>Q40*FUNDING!$C$17</f>
        <v>0</v>
      </c>
      <c r="R16" s="377">
        <f>R40*FUNDING!$C$17</f>
        <v>0</v>
      </c>
      <c r="S16" s="377">
        <f>S40*FUNDING!$C$17</f>
        <v>0</v>
      </c>
      <c r="T16" s="377">
        <f>T40*FUNDING!$C$17</f>
        <v>0</v>
      </c>
      <c r="U16" s="377">
        <f>U40*FUNDING!$C$17</f>
        <v>0</v>
      </c>
      <c r="V16" s="377">
        <f>V40*FUNDING!$C$17</f>
        <v>0</v>
      </c>
      <c r="W16" s="377">
        <f>W40*FUNDING!$C$17</f>
        <v>0</v>
      </c>
      <c r="X16" s="377">
        <f>X40*FUNDING!$C$17</f>
        <v>0</v>
      </c>
      <c r="Y16" s="377">
        <f>Y40*FUNDING!$C$17</f>
        <v>0</v>
      </c>
      <c r="Z16" s="428">
        <f>Z40*FUNDING!$C$17</f>
        <v>0</v>
      </c>
      <c r="AB16" s="202"/>
      <c r="AD16" s="15"/>
    </row>
    <row r="17" spans="2:30" ht="11.25">
      <c r="B17" s="83" t="s">
        <v>735</v>
      </c>
      <c r="C17" s="84" t="s">
        <v>206</v>
      </c>
      <c r="D17" s="394" t="s">
        <v>561</v>
      </c>
      <c r="E17" s="97"/>
      <c r="F17" s="97"/>
      <c r="G17" s="97"/>
      <c r="H17" s="97"/>
      <c r="I17" s="97"/>
      <c r="J17" s="97"/>
      <c r="K17" s="97"/>
      <c r="L17" s="380"/>
      <c r="M17" s="380"/>
      <c r="N17" s="380"/>
      <c r="O17" s="380"/>
      <c r="P17" s="380"/>
      <c r="Q17" s="380"/>
      <c r="R17" s="380"/>
      <c r="S17" s="380"/>
      <c r="T17" s="380"/>
      <c r="U17" s="380"/>
      <c r="V17" s="380"/>
      <c r="W17" s="380"/>
      <c r="X17" s="380"/>
      <c r="Y17" s="380"/>
      <c r="Z17" s="428">
        <f>Z41*FUNDING!$C$17</f>
        <v>0</v>
      </c>
      <c r="AB17" s="202"/>
      <c r="AD17" s="15"/>
    </row>
    <row r="18" spans="2:30" ht="11.25">
      <c r="B18" s="83" t="s">
        <v>506</v>
      </c>
      <c r="C18" s="84" t="s">
        <v>206</v>
      </c>
      <c r="D18" s="394" t="s">
        <v>561</v>
      </c>
      <c r="E18" s="97"/>
      <c r="F18" s="97"/>
      <c r="G18" s="97"/>
      <c r="H18" s="97"/>
      <c r="I18" s="97"/>
      <c r="J18" s="97"/>
      <c r="K18" s="97"/>
      <c r="L18" s="380"/>
      <c r="M18" s="380"/>
      <c r="N18" s="380"/>
      <c r="O18" s="380"/>
      <c r="P18" s="380"/>
      <c r="Q18" s="380"/>
      <c r="R18" s="380"/>
      <c r="S18" s="380"/>
      <c r="T18" s="380"/>
      <c r="U18" s="380"/>
      <c r="V18" s="380"/>
      <c r="W18" s="380"/>
      <c r="X18" s="380"/>
      <c r="Y18" s="380"/>
      <c r="Z18" s="428">
        <f>Z42*FUNDING!$C$17</f>
        <v>0</v>
      </c>
      <c r="AB18" s="202"/>
      <c r="AD18" s="15"/>
    </row>
    <row r="19" spans="2:30" ht="11.25">
      <c r="B19" s="83" t="s">
        <v>716</v>
      </c>
      <c r="C19" s="84" t="s">
        <v>206</v>
      </c>
      <c r="D19" s="394" t="s">
        <v>561</v>
      </c>
      <c r="E19" s="85">
        <f>E43*FUNDING!$C$17</f>
        <v>0</v>
      </c>
      <c r="F19" s="85">
        <f>F43*FUNDING!$C$17</f>
        <v>0</v>
      </c>
      <c r="G19" s="85">
        <f>G43*FUNDING!$C$17</f>
        <v>0</v>
      </c>
      <c r="H19" s="85">
        <f>H43*FUNDING!$C$17</f>
        <v>0</v>
      </c>
      <c r="I19" s="85">
        <f>I43*FUNDING!$C$17</f>
        <v>0</v>
      </c>
      <c r="J19" s="85">
        <f>J43*FUNDING!$C$17</f>
        <v>0</v>
      </c>
      <c r="K19" s="85">
        <f>K43*FUNDING!$C$17</f>
        <v>0</v>
      </c>
      <c r="L19" s="377">
        <f>L43*FUNDING!$C$17</f>
        <v>0</v>
      </c>
      <c r="M19" s="377">
        <f>M43*FUNDING!$C$17</f>
        <v>0</v>
      </c>
      <c r="N19" s="377">
        <f>N43*FUNDING!$C$17</f>
        <v>0</v>
      </c>
      <c r="O19" s="377">
        <f>O43*FUNDING!$C$17</f>
        <v>0</v>
      </c>
      <c r="P19" s="377">
        <f>P43*FUNDING!$C$17</f>
        <v>0</v>
      </c>
      <c r="Q19" s="377">
        <f>Q43*FUNDING!$C$17</f>
        <v>0</v>
      </c>
      <c r="R19" s="377">
        <f>R43*FUNDING!$C$17</f>
        <v>0</v>
      </c>
      <c r="S19" s="377">
        <f>S43*FUNDING!$C$17</f>
        <v>0</v>
      </c>
      <c r="T19" s="377">
        <f>T43*FUNDING!$C$17</f>
        <v>0</v>
      </c>
      <c r="U19" s="377">
        <f>U43*FUNDING!$C$17</f>
        <v>0</v>
      </c>
      <c r="V19" s="377">
        <f>V43*FUNDING!$C$17</f>
        <v>0</v>
      </c>
      <c r="W19" s="377">
        <f>W43*FUNDING!$C$17</f>
        <v>0</v>
      </c>
      <c r="X19" s="377">
        <f>X43*FUNDING!$C$17</f>
        <v>0</v>
      </c>
      <c r="Y19" s="377">
        <f>Y43*FUNDING!$C$17</f>
        <v>0</v>
      </c>
      <c r="Z19" s="428">
        <f>Z43*FUNDING!$C$17</f>
        <v>0</v>
      </c>
      <c r="AB19" s="202"/>
      <c r="AD19" s="15"/>
    </row>
    <row r="20" spans="2:30" ht="11.25">
      <c r="B20" s="83" t="s">
        <v>297</v>
      </c>
      <c r="C20" s="84" t="s">
        <v>206</v>
      </c>
      <c r="D20" s="394" t="s">
        <v>561</v>
      </c>
      <c r="E20" s="97"/>
      <c r="F20" s="97"/>
      <c r="G20" s="97"/>
      <c r="H20" s="97"/>
      <c r="I20" s="97"/>
      <c r="J20" s="97"/>
      <c r="K20" s="97"/>
      <c r="L20" s="380"/>
      <c r="M20" s="380"/>
      <c r="N20" s="380"/>
      <c r="O20" s="380"/>
      <c r="P20" s="380"/>
      <c r="Q20" s="380"/>
      <c r="R20" s="380"/>
      <c r="S20" s="380"/>
      <c r="T20" s="380"/>
      <c r="U20" s="380"/>
      <c r="V20" s="380"/>
      <c r="W20" s="380"/>
      <c r="X20" s="380"/>
      <c r="Y20" s="380"/>
      <c r="Z20" s="428">
        <f>Z44*FUNDING!$C$17</f>
        <v>0</v>
      </c>
      <c r="AB20" s="202"/>
      <c r="AD20" s="15"/>
    </row>
    <row r="21" spans="2:30" ht="11.25">
      <c r="B21" s="99"/>
      <c r="C21" s="100"/>
      <c r="D21" s="381" t="s">
        <v>774</v>
      </c>
      <c r="E21" s="101"/>
      <c r="F21" s="101"/>
      <c r="G21" s="101"/>
      <c r="H21" s="101"/>
      <c r="I21" s="101"/>
      <c r="J21" s="101"/>
      <c r="K21" s="101"/>
      <c r="L21" s="378"/>
      <c r="M21" s="378"/>
      <c r="N21" s="378"/>
      <c r="O21" s="378"/>
      <c r="P21" s="378"/>
      <c r="Q21" s="378"/>
      <c r="R21" s="378"/>
      <c r="S21" s="378"/>
      <c r="T21" s="378"/>
      <c r="U21" s="378"/>
      <c r="V21" s="378"/>
      <c r="W21" s="378"/>
      <c r="X21" s="378"/>
      <c r="Y21" s="379" t="s">
        <v>774</v>
      </c>
      <c r="Z21" s="429">
        <f>SUM(Z14:Z20)</f>
        <v>0</v>
      </c>
      <c r="AA21" s="115"/>
      <c r="AB21" s="524"/>
      <c r="AC21" s="104"/>
      <c r="AD21" s="15"/>
    </row>
    <row r="22" spans="2:30" ht="11.25">
      <c r="B22" s="83" t="s">
        <v>275</v>
      </c>
      <c r="C22" s="84" t="s">
        <v>206</v>
      </c>
      <c r="D22" s="394" t="s">
        <v>114</v>
      </c>
      <c r="E22" s="85">
        <f>E46*FUNDING!$C$17</f>
        <v>0</v>
      </c>
      <c r="F22" s="85">
        <f>F46*FUNDING!$C$17</f>
        <v>0</v>
      </c>
      <c r="G22" s="85">
        <f>G46*FUNDING!$C$17</f>
        <v>0</v>
      </c>
      <c r="H22" s="85">
        <f>H46*FUNDING!$C$17</f>
        <v>0</v>
      </c>
      <c r="I22" s="85">
        <f>I46*FUNDING!$C$17</f>
        <v>0</v>
      </c>
      <c r="J22" s="85">
        <f>J46*FUNDING!$C$17</f>
        <v>0</v>
      </c>
      <c r="K22" s="85">
        <f>K46*FUNDING!$C$17</f>
        <v>0</v>
      </c>
      <c r="L22" s="377">
        <f>L46*FUNDING!$C$17</f>
        <v>0</v>
      </c>
      <c r="M22" s="377">
        <f>M46*FUNDING!$C$17</f>
        <v>0</v>
      </c>
      <c r="N22" s="377">
        <f>N46*FUNDING!$C$17</f>
        <v>0</v>
      </c>
      <c r="O22" s="377">
        <f>O46*FUNDING!$C$17</f>
        <v>0</v>
      </c>
      <c r="P22" s="377">
        <f>P46*FUNDING!$C$17</f>
        <v>0</v>
      </c>
      <c r="Q22" s="377">
        <f>Q46*FUNDING!$C$17</f>
        <v>0</v>
      </c>
      <c r="R22" s="377">
        <f>R46*FUNDING!$C$17</f>
        <v>0</v>
      </c>
      <c r="S22" s="377">
        <f>S46*FUNDING!$C$17</f>
        <v>0</v>
      </c>
      <c r="T22" s="377">
        <f>T46*FUNDING!$C$17</f>
        <v>0</v>
      </c>
      <c r="U22" s="377">
        <f>U46*FUNDING!$C$17</f>
        <v>0</v>
      </c>
      <c r="V22" s="377">
        <f>V46*FUNDING!$C$17</f>
        <v>0</v>
      </c>
      <c r="W22" s="377">
        <f>W46*FUNDING!$C$17</f>
        <v>0</v>
      </c>
      <c r="X22" s="377">
        <f>X46*FUNDING!$C$17</f>
        <v>0</v>
      </c>
      <c r="Y22" s="377">
        <f>Y46*FUNDING!$C$17</f>
        <v>0</v>
      </c>
      <c r="Z22" s="428">
        <f>Z46*FUNDING!$C$17</f>
        <v>0</v>
      </c>
      <c r="AB22" s="202"/>
      <c r="AD22" s="15"/>
    </row>
    <row r="23" spans="2:30" ht="11.25">
      <c r="B23" s="83" t="s">
        <v>885</v>
      </c>
      <c r="C23" s="84" t="s">
        <v>206</v>
      </c>
      <c r="D23" s="394" t="s">
        <v>114</v>
      </c>
      <c r="E23" s="85">
        <f>E47*FUNDING!$C$17</f>
        <v>0</v>
      </c>
      <c r="F23" s="85">
        <f>F47*FUNDING!$C$17</f>
        <v>0</v>
      </c>
      <c r="G23" s="85">
        <f>G47*FUNDING!$C$17</f>
        <v>0</v>
      </c>
      <c r="H23" s="85">
        <f>H47*FUNDING!$C$17</f>
        <v>0</v>
      </c>
      <c r="I23" s="85">
        <f>I47*FUNDING!$C$17</f>
        <v>0</v>
      </c>
      <c r="J23" s="85">
        <f>J47*FUNDING!$C$17</f>
        <v>0</v>
      </c>
      <c r="K23" s="85">
        <f>K47*FUNDING!$C$17</f>
        <v>0</v>
      </c>
      <c r="L23" s="377">
        <f>L47*FUNDING!$C$17</f>
        <v>0</v>
      </c>
      <c r="M23" s="377">
        <f>M47*FUNDING!$C$17</f>
        <v>0</v>
      </c>
      <c r="N23" s="377">
        <f>N47*FUNDING!$C$17</f>
        <v>0</v>
      </c>
      <c r="O23" s="377">
        <f>O47*FUNDING!$C$17</f>
        <v>0</v>
      </c>
      <c r="P23" s="377">
        <f>P47*FUNDING!$C$17</f>
        <v>0</v>
      </c>
      <c r="Q23" s="377">
        <f>Q47*FUNDING!$C$17</f>
        <v>0</v>
      </c>
      <c r="R23" s="377">
        <f>R47*FUNDING!$C$17</f>
        <v>0</v>
      </c>
      <c r="S23" s="377">
        <f>S47*FUNDING!$C$17</f>
        <v>0</v>
      </c>
      <c r="T23" s="377">
        <f>T47*FUNDING!$C$17</f>
        <v>0</v>
      </c>
      <c r="U23" s="377">
        <f>U47*FUNDING!$C$17</f>
        <v>0</v>
      </c>
      <c r="V23" s="377">
        <f>V47*FUNDING!$C$17</f>
        <v>0</v>
      </c>
      <c r="W23" s="377">
        <f>W47*FUNDING!$C$17</f>
        <v>0</v>
      </c>
      <c r="X23" s="377">
        <f>X47*FUNDING!$C$17</f>
        <v>0</v>
      </c>
      <c r="Y23" s="377">
        <f>Y47*FUNDING!$C$17</f>
        <v>0</v>
      </c>
      <c r="Z23" s="428">
        <f>Z47*FUNDING!$C$17</f>
        <v>0</v>
      </c>
      <c r="AB23" s="202"/>
      <c r="AD23" s="15"/>
    </row>
    <row r="24" spans="1:30" ht="11.25">
      <c r="A24" s="18"/>
      <c r="B24" s="84" t="s">
        <v>507</v>
      </c>
      <c r="C24" s="84" t="s">
        <v>206</v>
      </c>
      <c r="D24" s="394" t="s">
        <v>114</v>
      </c>
      <c r="E24" s="105"/>
      <c r="F24" s="105"/>
      <c r="G24" s="105"/>
      <c r="H24" s="105"/>
      <c r="I24" s="105"/>
      <c r="J24" s="105"/>
      <c r="K24" s="105"/>
      <c r="L24" s="380"/>
      <c r="M24" s="380"/>
      <c r="N24" s="380"/>
      <c r="O24" s="380"/>
      <c r="P24" s="380"/>
      <c r="Q24" s="380"/>
      <c r="R24" s="380"/>
      <c r="S24" s="380"/>
      <c r="T24" s="380"/>
      <c r="U24" s="380"/>
      <c r="V24" s="380"/>
      <c r="W24" s="380"/>
      <c r="X24" s="380"/>
      <c r="Y24" s="380"/>
      <c r="Z24" s="428">
        <f>Z48*FUNDING!$C$17</f>
        <v>0</v>
      </c>
      <c r="AB24" s="202"/>
      <c r="AD24" s="15"/>
    </row>
    <row r="25" spans="2:30" ht="11.25">
      <c r="B25" s="106"/>
      <c r="C25" s="107"/>
      <c r="D25" s="396" t="s">
        <v>776</v>
      </c>
      <c r="E25" s="107"/>
      <c r="F25" s="107"/>
      <c r="G25" s="107"/>
      <c r="H25" s="107"/>
      <c r="I25" s="107"/>
      <c r="J25" s="107"/>
      <c r="K25" s="107"/>
      <c r="L25" s="378"/>
      <c r="M25" s="378"/>
      <c r="N25" s="378"/>
      <c r="O25" s="378"/>
      <c r="P25" s="378"/>
      <c r="Q25" s="378"/>
      <c r="R25" s="378"/>
      <c r="S25" s="378"/>
      <c r="T25" s="378"/>
      <c r="U25" s="378"/>
      <c r="V25" s="378"/>
      <c r="W25" s="378"/>
      <c r="X25" s="378"/>
      <c r="Y25" s="381" t="s">
        <v>776</v>
      </c>
      <c r="Z25" s="430">
        <f>SUM(Z22:Z24)</f>
        <v>0</v>
      </c>
      <c r="AA25" s="102"/>
      <c r="AB25" s="202"/>
      <c r="AD25" s="15"/>
    </row>
    <row r="26" spans="4:30" ht="11.25">
      <c r="D26" s="398"/>
      <c r="L26" s="382"/>
      <c r="M26" s="382"/>
      <c r="N26" s="382"/>
      <c r="O26" s="382"/>
      <c r="P26" s="382"/>
      <c r="Q26" s="382"/>
      <c r="R26" s="382"/>
      <c r="S26" s="382"/>
      <c r="T26" s="382"/>
      <c r="U26" s="382"/>
      <c r="V26" s="382"/>
      <c r="W26" s="382"/>
      <c r="X26" s="382"/>
      <c r="Y26" s="382"/>
      <c r="AD26" s="15"/>
    </row>
    <row r="27" spans="2:30" ht="12.75">
      <c r="B27" s="91" t="s">
        <v>614</v>
      </c>
      <c r="D27" s="82"/>
      <c r="L27" s="382"/>
      <c r="M27" s="382"/>
      <c r="N27" s="382"/>
      <c r="O27" s="382"/>
      <c r="P27" s="382"/>
      <c r="Q27" s="382"/>
      <c r="R27" s="382"/>
      <c r="S27" s="382"/>
      <c r="T27" s="382"/>
      <c r="U27" s="382"/>
      <c r="V27" s="382"/>
      <c r="W27" s="382"/>
      <c r="X27" s="382"/>
      <c r="Y27" s="382"/>
      <c r="Z27" s="19"/>
      <c r="AD27" s="15"/>
    </row>
    <row r="28" spans="2:30" ht="11.25">
      <c r="B28" s="231" t="s">
        <v>112</v>
      </c>
      <c r="C28" s="232" t="s">
        <v>113</v>
      </c>
      <c r="D28" s="397" t="s">
        <v>342</v>
      </c>
      <c r="E28" s="232">
        <v>2010</v>
      </c>
      <c r="F28" s="232">
        <v>2011</v>
      </c>
      <c r="G28" s="232">
        <v>2012</v>
      </c>
      <c r="H28" s="232">
        <v>2013</v>
      </c>
      <c r="I28" s="232">
        <v>2014</v>
      </c>
      <c r="J28" s="232">
        <v>2015</v>
      </c>
      <c r="K28" s="232">
        <v>2016</v>
      </c>
      <c r="L28" s="383">
        <v>2017</v>
      </c>
      <c r="M28" s="383">
        <v>2018</v>
      </c>
      <c r="N28" s="383">
        <v>2019</v>
      </c>
      <c r="O28" s="383">
        <v>2020</v>
      </c>
      <c r="P28" s="383">
        <v>2021</v>
      </c>
      <c r="Q28" s="383">
        <v>2022</v>
      </c>
      <c r="R28" s="383">
        <v>2023</v>
      </c>
      <c r="S28" s="383">
        <v>2024</v>
      </c>
      <c r="T28" s="383">
        <v>2025</v>
      </c>
      <c r="U28" s="383">
        <v>2026</v>
      </c>
      <c r="V28" s="383">
        <v>2027</v>
      </c>
      <c r="W28" s="383">
        <v>2028</v>
      </c>
      <c r="X28" s="383">
        <v>2029</v>
      </c>
      <c r="Y28" s="384">
        <v>2030</v>
      </c>
      <c r="Z28" s="233" t="s">
        <v>777</v>
      </c>
      <c r="AD28" s="15"/>
    </row>
    <row r="29" spans="2:30" ht="11.25">
      <c r="B29" s="83" t="s">
        <v>506</v>
      </c>
      <c r="C29" s="84" t="s">
        <v>205</v>
      </c>
      <c r="D29" s="394" t="s">
        <v>881</v>
      </c>
      <c r="E29" s="97"/>
      <c r="F29" s="97"/>
      <c r="G29" s="97"/>
      <c r="H29" s="97"/>
      <c r="I29" s="97"/>
      <c r="J29" s="97"/>
      <c r="K29" s="97"/>
      <c r="L29" s="380"/>
      <c r="M29" s="380"/>
      <c r="N29" s="380"/>
      <c r="O29" s="380"/>
      <c r="P29" s="380"/>
      <c r="Q29" s="380"/>
      <c r="R29" s="380"/>
      <c r="S29" s="380"/>
      <c r="T29" s="380"/>
      <c r="U29" s="380"/>
      <c r="V29" s="380"/>
      <c r="W29" s="380"/>
      <c r="X29" s="380"/>
      <c r="Y29" s="385"/>
      <c r="Z29" s="428">
        <f>'PD - INFRASTRUCTURE - DIRECT'!F36</f>
        <v>0</v>
      </c>
      <c r="AD29" s="15"/>
    </row>
    <row r="30" spans="2:30" ht="11.25">
      <c r="B30" s="83" t="s">
        <v>883</v>
      </c>
      <c r="C30" s="84" t="s">
        <v>205</v>
      </c>
      <c r="D30" s="394" t="s">
        <v>881</v>
      </c>
      <c r="E30" s="85">
        <f>'PD-EMPLOYEE ENERGY USE - DIRECT'!C118</f>
        <v>0</v>
      </c>
      <c r="F30" s="85">
        <f>'PD-EMPLOYEE ENERGY USE - DIRECT'!D118</f>
        <v>0</v>
      </c>
      <c r="G30" s="85">
        <f>'PD-EMPLOYEE ENERGY USE - DIRECT'!E118</f>
        <v>0</v>
      </c>
      <c r="H30" s="85">
        <f>'PD-EMPLOYEE ENERGY USE - DIRECT'!F118</f>
        <v>0</v>
      </c>
      <c r="I30" s="85">
        <f>'PD-EMPLOYEE ENERGY USE - DIRECT'!G118</f>
        <v>0</v>
      </c>
      <c r="J30" s="85">
        <f>'PD-EMPLOYEE ENERGY USE - DIRECT'!H118</f>
        <v>0</v>
      </c>
      <c r="K30" s="85">
        <f>'PD-EMPLOYEE ENERGY USE - DIRECT'!I118</f>
        <v>0</v>
      </c>
      <c r="L30" s="377">
        <f>'PD-EMPLOYEE ENERGY USE - DIRECT'!J118</f>
        <v>0</v>
      </c>
      <c r="M30" s="377">
        <f>'PD-EMPLOYEE ENERGY USE - DIRECT'!K118</f>
        <v>0</v>
      </c>
      <c r="N30" s="377">
        <f>'PD-EMPLOYEE ENERGY USE - DIRECT'!L118</f>
        <v>0</v>
      </c>
      <c r="O30" s="377">
        <f>'PD-EMPLOYEE ENERGY USE - DIRECT'!M118</f>
        <v>0</v>
      </c>
      <c r="P30" s="377">
        <f>'PD-EMPLOYEE ENERGY USE - DIRECT'!N118</f>
        <v>0</v>
      </c>
      <c r="Q30" s="377">
        <f>'PD-EMPLOYEE ENERGY USE - DIRECT'!O118</f>
        <v>0</v>
      </c>
      <c r="R30" s="377">
        <f>'PD-EMPLOYEE ENERGY USE - DIRECT'!P118</f>
        <v>0</v>
      </c>
      <c r="S30" s="377">
        <f>'PD-EMPLOYEE ENERGY USE - DIRECT'!Q118</f>
        <v>0</v>
      </c>
      <c r="T30" s="377">
        <f>'PD-EMPLOYEE ENERGY USE - DIRECT'!R118</f>
        <v>0</v>
      </c>
      <c r="U30" s="377">
        <f>'PD-EMPLOYEE ENERGY USE - DIRECT'!S118</f>
        <v>0</v>
      </c>
      <c r="V30" s="377">
        <f>'PD-EMPLOYEE ENERGY USE - DIRECT'!T118</f>
        <v>0</v>
      </c>
      <c r="W30" s="377">
        <f>'PD-EMPLOYEE ENERGY USE - DIRECT'!U118</f>
        <v>0</v>
      </c>
      <c r="X30" s="377">
        <f>'PD-EMPLOYEE ENERGY USE - DIRECT'!V118</f>
        <v>0</v>
      </c>
      <c r="Y30" s="386">
        <f>'PD-EMPLOYEE ENERGY USE - DIRECT'!W118</f>
        <v>0</v>
      </c>
      <c r="Z30" s="428">
        <f>SUM(E30:Y30)</f>
        <v>0</v>
      </c>
      <c r="AD30" s="15"/>
    </row>
    <row r="31" spans="2:30" ht="11.25">
      <c r="B31" s="83" t="s">
        <v>80</v>
      </c>
      <c r="C31" s="84" t="s">
        <v>205</v>
      </c>
      <c r="D31" s="394" t="s">
        <v>881</v>
      </c>
      <c r="E31" s="97"/>
      <c r="F31" s="97"/>
      <c r="G31" s="97"/>
      <c r="H31" s="97"/>
      <c r="I31" s="97"/>
      <c r="J31" s="97"/>
      <c r="K31" s="97"/>
      <c r="L31" s="380"/>
      <c r="M31" s="380"/>
      <c r="N31" s="380"/>
      <c r="O31" s="380"/>
      <c r="P31" s="380"/>
      <c r="Q31" s="380"/>
      <c r="R31" s="380"/>
      <c r="S31" s="380"/>
      <c r="T31" s="380"/>
      <c r="U31" s="380"/>
      <c r="V31" s="380"/>
      <c r="W31" s="380"/>
      <c r="X31" s="380"/>
      <c r="Y31" s="385"/>
      <c r="Z31" s="428">
        <f>'PD - TRAVEL &amp; ACCOM - DIRECT'!$O$15</f>
        <v>0</v>
      </c>
      <c r="AD31" s="15"/>
    </row>
    <row r="32" spans="2:30" ht="11.25">
      <c r="B32" s="99"/>
      <c r="C32" s="100"/>
      <c r="D32" s="381" t="s">
        <v>773</v>
      </c>
      <c r="E32" s="101"/>
      <c r="F32" s="101"/>
      <c r="G32" s="101"/>
      <c r="H32" s="101"/>
      <c r="I32" s="101"/>
      <c r="J32" s="101"/>
      <c r="K32" s="101"/>
      <c r="L32" s="378"/>
      <c r="M32" s="378"/>
      <c r="N32" s="378"/>
      <c r="O32" s="378"/>
      <c r="P32" s="378"/>
      <c r="Q32" s="378"/>
      <c r="R32" s="378"/>
      <c r="S32" s="378"/>
      <c r="T32" s="378"/>
      <c r="U32" s="378"/>
      <c r="V32" s="378"/>
      <c r="W32" s="378"/>
      <c r="X32" s="378"/>
      <c r="Y32" s="379" t="s">
        <v>773</v>
      </c>
      <c r="Z32" s="429">
        <f>SUM(Z29:Z31)</f>
        <v>0</v>
      </c>
      <c r="AD32" s="15"/>
    </row>
    <row r="33" spans="2:30" ht="11.25">
      <c r="B33" s="83" t="s">
        <v>884</v>
      </c>
      <c r="C33" s="84" t="s">
        <v>205</v>
      </c>
      <c r="D33" s="394" t="s">
        <v>882</v>
      </c>
      <c r="E33" s="85">
        <f>'PD - COMMUTING - INDIRECT'!C6</f>
        <v>0</v>
      </c>
      <c r="F33" s="85">
        <f>'PD - COMMUTING - INDIRECT'!D6</f>
        <v>0</v>
      </c>
      <c r="G33" s="85">
        <f>'PD - COMMUTING - INDIRECT'!E6</f>
        <v>0</v>
      </c>
      <c r="H33" s="85">
        <f>'PD - COMMUTING - INDIRECT'!F6</f>
        <v>0</v>
      </c>
      <c r="I33" s="85">
        <f>'PD - COMMUTING - INDIRECT'!G6</f>
        <v>0</v>
      </c>
      <c r="J33" s="85">
        <f>'PD - COMMUTING - INDIRECT'!H6</f>
        <v>0</v>
      </c>
      <c r="K33" s="85">
        <f>'PD - COMMUTING - INDIRECT'!I6</f>
        <v>0</v>
      </c>
      <c r="L33" s="377">
        <f>'PD - COMMUTING - INDIRECT'!J6</f>
        <v>0</v>
      </c>
      <c r="M33" s="377">
        <f>'PD - COMMUTING - INDIRECT'!K6</f>
        <v>0</v>
      </c>
      <c r="N33" s="377">
        <f>'PD - COMMUTING - INDIRECT'!L6</f>
        <v>0</v>
      </c>
      <c r="O33" s="377">
        <f>'PD - COMMUTING - INDIRECT'!M6</f>
        <v>0</v>
      </c>
      <c r="P33" s="377">
        <f>'PD - COMMUTING - INDIRECT'!N6</f>
        <v>0</v>
      </c>
      <c r="Q33" s="377">
        <f>'PD - COMMUTING - INDIRECT'!O6</f>
        <v>0</v>
      </c>
      <c r="R33" s="377">
        <f>'PD - COMMUTING - INDIRECT'!P6</f>
        <v>0</v>
      </c>
      <c r="S33" s="377">
        <f>'PD - COMMUTING - INDIRECT'!Q6</f>
        <v>0</v>
      </c>
      <c r="T33" s="377">
        <f>'PD - COMMUTING - INDIRECT'!R6</f>
        <v>0</v>
      </c>
      <c r="U33" s="377">
        <f>'PD - COMMUTING - INDIRECT'!S6</f>
        <v>0</v>
      </c>
      <c r="V33" s="377">
        <f>'PD - COMMUTING - INDIRECT'!T6</f>
        <v>0</v>
      </c>
      <c r="W33" s="377">
        <f>'PD - COMMUTING - INDIRECT'!U6</f>
        <v>0</v>
      </c>
      <c r="X33" s="377">
        <f>'PD - COMMUTING - INDIRECT'!V6</f>
        <v>0</v>
      </c>
      <c r="Y33" s="386">
        <f>'PD - COMMUTING - INDIRECT'!W6</f>
        <v>0</v>
      </c>
      <c r="Z33" s="428">
        <f>SUM(E33:Y33)</f>
        <v>0</v>
      </c>
      <c r="AD33" s="15"/>
    </row>
    <row r="34" spans="2:30" ht="11.25">
      <c r="B34" s="83" t="s">
        <v>506</v>
      </c>
      <c r="C34" s="84" t="s">
        <v>205</v>
      </c>
      <c r="D34" s="394" t="s">
        <v>882</v>
      </c>
      <c r="E34" s="97"/>
      <c r="F34" s="97"/>
      <c r="G34" s="97"/>
      <c r="H34" s="97"/>
      <c r="I34" s="97"/>
      <c r="J34" s="97"/>
      <c r="K34" s="97"/>
      <c r="L34" s="380"/>
      <c r="M34" s="380"/>
      <c r="N34" s="380"/>
      <c r="O34" s="380"/>
      <c r="P34" s="380"/>
      <c r="Q34" s="380"/>
      <c r="R34" s="380"/>
      <c r="S34" s="380"/>
      <c r="T34" s="380"/>
      <c r="U34" s="380"/>
      <c r="V34" s="380"/>
      <c r="W34" s="380"/>
      <c r="X34" s="380"/>
      <c r="Y34" s="385"/>
      <c r="Z34" s="428">
        <f>'PD - INFRASTRUCTURE - INDIRECT'!$F$31</f>
        <v>0</v>
      </c>
      <c r="AD34" s="15"/>
    </row>
    <row r="35" spans="2:30" ht="11.25">
      <c r="B35" s="83" t="s">
        <v>504</v>
      </c>
      <c r="C35" s="84" t="s">
        <v>205</v>
      </c>
      <c r="D35" s="394" t="s">
        <v>882</v>
      </c>
      <c r="E35" s="97"/>
      <c r="F35" s="97"/>
      <c r="G35" s="97"/>
      <c r="H35" s="97"/>
      <c r="I35" s="97"/>
      <c r="J35" s="97"/>
      <c r="K35" s="97"/>
      <c r="L35" s="380"/>
      <c r="M35" s="380"/>
      <c r="N35" s="380"/>
      <c r="O35" s="380"/>
      <c r="P35" s="380"/>
      <c r="Q35" s="380"/>
      <c r="R35" s="380"/>
      <c r="S35" s="380"/>
      <c r="T35" s="380"/>
      <c r="U35" s="380"/>
      <c r="V35" s="380"/>
      <c r="W35" s="380"/>
      <c r="X35" s="380"/>
      <c r="Y35" s="385"/>
      <c r="Z35" s="428">
        <f>'PD - TRAVEL &amp; ACCOM - INDIRECT'!$O$13</f>
        <v>0</v>
      </c>
      <c r="AD35" s="15"/>
    </row>
    <row r="36" spans="2:30" ht="11.25">
      <c r="B36" s="83" t="s">
        <v>684</v>
      </c>
      <c r="C36" s="84" t="s">
        <v>205</v>
      </c>
      <c r="D36" s="394" t="s">
        <v>882</v>
      </c>
      <c r="E36" s="97"/>
      <c r="F36" s="97"/>
      <c r="G36" s="97"/>
      <c r="H36" s="97"/>
      <c r="I36" s="97"/>
      <c r="J36" s="97"/>
      <c r="K36" s="97"/>
      <c r="L36" s="380"/>
      <c r="M36" s="380"/>
      <c r="N36" s="380"/>
      <c r="O36" s="380"/>
      <c r="P36" s="380"/>
      <c r="Q36" s="380"/>
      <c r="R36" s="380"/>
      <c r="S36" s="380"/>
      <c r="T36" s="380"/>
      <c r="U36" s="380"/>
      <c r="V36" s="380"/>
      <c r="W36" s="380"/>
      <c r="X36" s="380"/>
      <c r="Y36" s="385"/>
      <c r="Z36" s="428">
        <f>'PD - EMBODIED - INDIRECT'!$H$14</f>
        <v>0</v>
      </c>
      <c r="AD36" s="15"/>
    </row>
    <row r="37" spans="2:30" ht="11.25">
      <c r="B37" s="99"/>
      <c r="C37" s="100"/>
      <c r="D37" s="381" t="s">
        <v>775</v>
      </c>
      <c r="E37" s="101"/>
      <c r="F37" s="101"/>
      <c r="G37" s="101"/>
      <c r="H37" s="101"/>
      <c r="I37" s="101"/>
      <c r="J37" s="101"/>
      <c r="K37" s="101"/>
      <c r="L37" s="378"/>
      <c r="M37" s="378"/>
      <c r="N37" s="378"/>
      <c r="O37" s="378"/>
      <c r="P37" s="378"/>
      <c r="Q37" s="378"/>
      <c r="R37" s="378"/>
      <c r="S37" s="378"/>
      <c r="T37" s="378"/>
      <c r="U37" s="378"/>
      <c r="V37" s="378"/>
      <c r="W37" s="378"/>
      <c r="X37" s="378"/>
      <c r="Y37" s="379" t="s">
        <v>775</v>
      </c>
      <c r="Z37" s="429">
        <f>SUM(Z33:Z36)</f>
        <v>0</v>
      </c>
      <c r="AD37" s="15"/>
    </row>
    <row r="38" spans="2:30" ht="11.25">
      <c r="B38" s="83" t="s">
        <v>883</v>
      </c>
      <c r="C38" s="84" t="s">
        <v>206</v>
      </c>
      <c r="D38" s="394" t="s">
        <v>561</v>
      </c>
      <c r="E38" s="85">
        <f>'LT - EMPLOYEE ENERGY USE'!C118</f>
        <v>0</v>
      </c>
      <c r="F38" s="85">
        <f>'LT - EMPLOYEE ENERGY USE'!D118</f>
        <v>0</v>
      </c>
      <c r="G38" s="85">
        <f>'LT - EMPLOYEE ENERGY USE'!E118</f>
        <v>0</v>
      </c>
      <c r="H38" s="85">
        <f>'LT - EMPLOYEE ENERGY USE'!F118</f>
        <v>0</v>
      </c>
      <c r="I38" s="85">
        <f>'LT - EMPLOYEE ENERGY USE'!G118</f>
        <v>0</v>
      </c>
      <c r="J38" s="85">
        <f>'LT - EMPLOYEE ENERGY USE'!H118</f>
        <v>0</v>
      </c>
      <c r="K38" s="85">
        <f>'LT - EMPLOYEE ENERGY USE'!I118</f>
        <v>0</v>
      </c>
      <c r="L38" s="377">
        <f>'LT - EMPLOYEE ENERGY USE'!J118</f>
        <v>0</v>
      </c>
      <c r="M38" s="377">
        <f>'LT - EMPLOYEE ENERGY USE'!K118</f>
        <v>0</v>
      </c>
      <c r="N38" s="377">
        <f>'LT - EMPLOYEE ENERGY USE'!L118</f>
        <v>0</v>
      </c>
      <c r="O38" s="377">
        <f>'LT - EMPLOYEE ENERGY USE'!M118</f>
        <v>0</v>
      </c>
      <c r="P38" s="377">
        <f>'LT - EMPLOYEE ENERGY USE'!N118</f>
        <v>0</v>
      </c>
      <c r="Q38" s="377">
        <f>'LT - EMPLOYEE ENERGY USE'!O118</f>
        <v>0</v>
      </c>
      <c r="R38" s="377">
        <f>'LT - EMPLOYEE ENERGY USE'!P118</f>
        <v>0</v>
      </c>
      <c r="S38" s="377">
        <f>'LT - EMPLOYEE ENERGY USE'!Q118</f>
        <v>0</v>
      </c>
      <c r="T38" s="377">
        <f>'LT - EMPLOYEE ENERGY USE'!R118</f>
        <v>0</v>
      </c>
      <c r="U38" s="377">
        <f>'LT - EMPLOYEE ENERGY USE'!S118</f>
        <v>0</v>
      </c>
      <c r="V38" s="377">
        <f>'LT - EMPLOYEE ENERGY USE'!T118</f>
        <v>0</v>
      </c>
      <c r="W38" s="377">
        <f>'LT - EMPLOYEE ENERGY USE'!U118</f>
        <v>0</v>
      </c>
      <c r="X38" s="377">
        <f>'LT - EMPLOYEE ENERGY USE'!V118</f>
        <v>0</v>
      </c>
      <c r="Y38" s="386">
        <f>'LT - EMPLOYEE ENERGY USE'!W118</f>
        <v>0</v>
      </c>
      <c r="Z38" s="428">
        <f>SUM(E38:Y38)</f>
        <v>0</v>
      </c>
      <c r="AD38" s="15"/>
    </row>
    <row r="39" spans="2:30" ht="11.25">
      <c r="B39" s="83" t="s">
        <v>884</v>
      </c>
      <c r="C39" s="84" t="s">
        <v>206</v>
      </c>
      <c r="D39" s="394" t="s">
        <v>561</v>
      </c>
      <c r="E39" s="85">
        <f>'LT - EMPLOYEE COMMUTING'!C6</f>
        <v>0</v>
      </c>
      <c r="F39" s="85">
        <f>'LT - EMPLOYEE COMMUTING'!D6</f>
        <v>0</v>
      </c>
      <c r="G39" s="85">
        <f>'LT - EMPLOYEE COMMUTING'!E6</f>
        <v>0</v>
      </c>
      <c r="H39" s="85">
        <f>'LT - EMPLOYEE COMMUTING'!F6</f>
        <v>0</v>
      </c>
      <c r="I39" s="85">
        <f>'LT - EMPLOYEE COMMUTING'!G6</f>
        <v>0</v>
      </c>
      <c r="J39" s="85">
        <f>'LT - EMPLOYEE COMMUTING'!H6</f>
        <v>0</v>
      </c>
      <c r="K39" s="85">
        <f>'LT - EMPLOYEE COMMUTING'!I6</f>
        <v>0</v>
      </c>
      <c r="L39" s="377">
        <f>'LT - EMPLOYEE COMMUTING'!J6</f>
        <v>0</v>
      </c>
      <c r="M39" s="377">
        <f>'LT - EMPLOYEE COMMUTING'!K6</f>
        <v>0</v>
      </c>
      <c r="N39" s="377">
        <f>'LT - EMPLOYEE COMMUTING'!L6</f>
        <v>0</v>
      </c>
      <c r="O39" s="377">
        <f>'LT - EMPLOYEE COMMUTING'!M6</f>
        <v>0</v>
      </c>
      <c r="P39" s="377">
        <f>'LT - EMPLOYEE COMMUTING'!N6</f>
        <v>0</v>
      </c>
      <c r="Q39" s="377">
        <f>'LT - EMPLOYEE COMMUTING'!O6</f>
        <v>0</v>
      </c>
      <c r="R39" s="377">
        <f>'LT - EMPLOYEE COMMUTING'!P6</f>
        <v>0</v>
      </c>
      <c r="S39" s="377">
        <f>'LT - EMPLOYEE COMMUTING'!Q6</f>
        <v>0</v>
      </c>
      <c r="T39" s="377">
        <f>'LT - EMPLOYEE COMMUTING'!R6</f>
        <v>0</v>
      </c>
      <c r="U39" s="377">
        <f>'LT - EMPLOYEE COMMUTING'!S6</f>
        <v>0</v>
      </c>
      <c r="V39" s="377">
        <f>'LT - EMPLOYEE COMMUTING'!T6</f>
        <v>0</v>
      </c>
      <c r="W39" s="377">
        <f>'LT - EMPLOYEE COMMUTING'!U6</f>
        <v>0</v>
      </c>
      <c r="X39" s="377">
        <f>'LT - EMPLOYEE COMMUTING'!V6</f>
        <v>0</v>
      </c>
      <c r="Y39" s="386">
        <f>'LT - EMPLOYEE COMMUTING'!W6</f>
        <v>0</v>
      </c>
      <c r="Z39" s="428">
        <f>SUM(E39:Y39)</f>
        <v>0</v>
      </c>
      <c r="AD39" s="15"/>
    </row>
    <row r="40" spans="2:30" ht="11.25">
      <c r="B40" s="83" t="s">
        <v>886</v>
      </c>
      <c r="C40" s="84" t="s">
        <v>206</v>
      </c>
      <c r="D40" s="394" t="s">
        <v>561</v>
      </c>
      <c r="E40" s="85">
        <f>'LT - TURNOVER'!C180</f>
        <v>0</v>
      </c>
      <c r="F40" s="85">
        <f>'LT - TURNOVER'!D180</f>
        <v>0</v>
      </c>
      <c r="G40" s="85">
        <f>'LT - TURNOVER'!E180</f>
        <v>0</v>
      </c>
      <c r="H40" s="85">
        <f>'LT - TURNOVER'!F180</f>
        <v>0</v>
      </c>
      <c r="I40" s="85">
        <f>'LT - TURNOVER'!G180</f>
        <v>0</v>
      </c>
      <c r="J40" s="85">
        <f>'LT - TURNOVER'!H180</f>
        <v>0</v>
      </c>
      <c r="K40" s="85">
        <f>'LT - TURNOVER'!I180</f>
        <v>0</v>
      </c>
      <c r="L40" s="377">
        <f>'LT - TURNOVER'!J180</f>
        <v>0</v>
      </c>
      <c r="M40" s="377">
        <f>'LT - TURNOVER'!K180</f>
        <v>0</v>
      </c>
      <c r="N40" s="377">
        <f>'LT - TURNOVER'!L180</f>
        <v>0</v>
      </c>
      <c r="O40" s="377">
        <f>'LT - TURNOVER'!M180</f>
        <v>0</v>
      </c>
      <c r="P40" s="377">
        <f>'LT - TURNOVER'!N180</f>
        <v>0</v>
      </c>
      <c r="Q40" s="377">
        <f>'LT - TURNOVER'!O180</f>
        <v>0</v>
      </c>
      <c r="R40" s="377">
        <f>'LT - TURNOVER'!P180</f>
        <v>0</v>
      </c>
      <c r="S40" s="377">
        <f>'LT - TURNOVER'!Q180</f>
        <v>0</v>
      </c>
      <c r="T40" s="377">
        <f>'LT - TURNOVER'!R180</f>
        <v>0</v>
      </c>
      <c r="U40" s="377">
        <f>'LT - TURNOVER'!S180</f>
        <v>0</v>
      </c>
      <c r="V40" s="377">
        <f>'LT - TURNOVER'!T180</f>
        <v>0</v>
      </c>
      <c r="W40" s="377">
        <f>'LT - TURNOVER'!U180</f>
        <v>0</v>
      </c>
      <c r="X40" s="377">
        <f>'LT - TURNOVER'!V180</f>
        <v>0</v>
      </c>
      <c r="Y40" s="386">
        <f>'LT - TURNOVER'!W180</f>
        <v>0</v>
      </c>
      <c r="Z40" s="428">
        <f>SUM(E40:Y40)</f>
        <v>0</v>
      </c>
      <c r="AD40" s="15"/>
    </row>
    <row r="41" spans="2:30" ht="11.25">
      <c r="B41" s="83" t="s">
        <v>735</v>
      </c>
      <c r="C41" s="84" t="s">
        <v>206</v>
      </c>
      <c r="D41" s="394" t="s">
        <v>561</v>
      </c>
      <c r="E41" s="97"/>
      <c r="F41" s="97"/>
      <c r="G41" s="97"/>
      <c r="H41" s="97"/>
      <c r="I41" s="97"/>
      <c r="J41" s="97"/>
      <c r="K41" s="97"/>
      <c r="L41" s="380"/>
      <c r="M41" s="380"/>
      <c r="N41" s="380"/>
      <c r="O41" s="380"/>
      <c r="P41" s="380"/>
      <c r="Q41" s="380"/>
      <c r="R41" s="380"/>
      <c r="S41" s="380"/>
      <c r="T41" s="380"/>
      <c r="U41" s="380"/>
      <c r="V41" s="380"/>
      <c r="W41" s="380"/>
      <c r="X41" s="380"/>
      <c r="Y41" s="385"/>
      <c r="Z41" s="428">
        <f>'LT - CHEMICAL REACTIONS'!$H$11</f>
        <v>0</v>
      </c>
      <c r="AD41" s="15"/>
    </row>
    <row r="42" spans="2:30" ht="11.25">
      <c r="B42" s="109" t="s">
        <v>506</v>
      </c>
      <c r="C42" s="17" t="s">
        <v>206</v>
      </c>
      <c r="D42" s="395" t="s">
        <v>561</v>
      </c>
      <c r="E42" s="110"/>
      <c r="F42" s="110"/>
      <c r="G42" s="110"/>
      <c r="H42" s="110"/>
      <c r="I42" s="110"/>
      <c r="J42" s="110"/>
      <c r="K42" s="110"/>
      <c r="L42" s="387"/>
      <c r="M42" s="387"/>
      <c r="N42" s="387"/>
      <c r="O42" s="387"/>
      <c r="P42" s="387"/>
      <c r="Q42" s="387"/>
      <c r="R42" s="387"/>
      <c r="S42" s="387"/>
      <c r="T42" s="387"/>
      <c r="U42" s="387"/>
      <c r="V42" s="387"/>
      <c r="W42" s="387"/>
      <c r="X42" s="387"/>
      <c r="Y42" s="388"/>
      <c r="Z42" s="431">
        <f>'LT - INFRASTRUCTURE'!$F$62</f>
        <v>0</v>
      </c>
      <c r="AD42" s="15"/>
    </row>
    <row r="43" spans="2:30" ht="11.25">
      <c r="B43" s="83" t="s">
        <v>716</v>
      </c>
      <c r="C43" s="84" t="s">
        <v>206</v>
      </c>
      <c r="D43" s="394" t="s">
        <v>561</v>
      </c>
      <c r="E43" s="85">
        <f>'LT - EMBODIED EMISSIONS'!I23</f>
        <v>0</v>
      </c>
      <c r="F43" s="85">
        <f>'LT - EMBODIED EMISSIONS'!J23</f>
        <v>0</v>
      </c>
      <c r="G43" s="85">
        <f>'LT - EMBODIED EMISSIONS'!K23</f>
        <v>0</v>
      </c>
      <c r="H43" s="85">
        <f>'LT - EMBODIED EMISSIONS'!L23</f>
        <v>0</v>
      </c>
      <c r="I43" s="85">
        <f>'LT - EMBODIED EMISSIONS'!M23</f>
        <v>0</v>
      </c>
      <c r="J43" s="85">
        <f>'LT - EMBODIED EMISSIONS'!N23</f>
        <v>0</v>
      </c>
      <c r="K43" s="85">
        <f>'LT - EMBODIED EMISSIONS'!O23</f>
        <v>0</v>
      </c>
      <c r="L43" s="377">
        <f>'LT - EMBODIED EMISSIONS'!P23</f>
        <v>0</v>
      </c>
      <c r="M43" s="377">
        <f>'LT - EMBODIED EMISSIONS'!Q23</f>
        <v>0</v>
      </c>
      <c r="N43" s="377">
        <f>'LT - EMBODIED EMISSIONS'!R23</f>
        <v>0</v>
      </c>
      <c r="O43" s="377">
        <f>'LT - EMBODIED EMISSIONS'!S23</f>
        <v>0</v>
      </c>
      <c r="P43" s="377">
        <f>'LT - EMBODIED EMISSIONS'!T23</f>
        <v>0</v>
      </c>
      <c r="Q43" s="377">
        <f>'LT - EMBODIED EMISSIONS'!U23</f>
        <v>0</v>
      </c>
      <c r="R43" s="377">
        <f>'LT - EMBODIED EMISSIONS'!V23</f>
        <v>0</v>
      </c>
      <c r="S43" s="377">
        <f>'LT - EMBODIED EMISSIONS'!W23</f>
        <v>0</v>
      </c>
      <c r="T43" s="377">
        <f>'LT - EMBODIED EMISSIONS'!X23</f>
        <v>0</v>
      </c>
      <c r="U43" s="377">
        <f>'LT - EMBODIED EMISSIONS'!Y23</f>
        <v>0</v>
      </c>
      <c r="V43" s="377">
        <f>'LT - EMBODIED EMISSIONS'!Z23</f>
        <v>0</v>
      </c>
      <c r="W43" s="377">
        <f>'LT - EMBODIED EMISSIONS'!AA23</f>
        <v>0</v>
      </c>
      <c r="X43" s="377">
        <f>'LT - EMBODIED EMISSIONS'!AB23</f>
        <v>0</v>
      </c>
      <c r="Y43" s="377">
        <f>'LT - EMBODIED EMISSIONS'!AC23</f>
        <v>0</v>
      </c>
      <c r="Z43" s="428">
        <f>SUM(E43:Y43)</f>
        <v>0</v>
      </c>
      <c r="AD43" s="15"/>
    </row>
    <row r="44" spans="2:30" ht="11.25">
      <c r="B44" s="111" t="s">
        <v>297</v>
      </c>
      <c r="C44" s="84" t="s">
        <v>206</v>
      </c>
      <c r="D44" s="394" t="s">
        <v>561</v>
      </c>
      <c r="E44" s="97"/>
      <c r="F44" s="97"/>
      <c r="G44" s="97"/>
      <c r="H44" s="97"/>
      <c r="I44" s="97"/>
      <c r="J44" s="97"/>
      <c r="K44" s="97"/>
      <c r="L44" s="380"/>
      <c r="M44" s="380"/>
      <c r="N44" s="380"/>
      <c r="O44" s="380"/>
      <c r="P44" s="380"/>
      <c r="Q44" s="380"/>
      <c r="R44" s="380"/>
      <c r="S44" s="380"/>
      <c r="T44" s="380"/>
      <c r="U44" s="380"/>
      <c r="V44" s="380"/>
      <c r="W44" s="380"/>
      <c r="X44" s="380"/>
      <c r="Y44" s="385"/>
      <c r="Z44" s="428">
        <f>'LT - BUILDING ENERGY USE'!$F$24</f>
        <v>0</v>
      </c>
      <c r="AD44" s="15"/>
    </row>
    <row r="45" spans="2:30" ht="11.25">
      <c r="B45" s="99"/>
      <c r="C45" s="100"/>
      <c r="D45" s="381" t="s">
        <v>774</v>
      </c>
      <c r="E45" s="101"/>
      <c r="F45" s="101"/>
      <c r="G45" s="101"/>
      <c r="H45" s="101"/>
      <c r="I45" s="101"/>
      <c r="J45" s="101"/>
      <c r="K45" s="101"/>
      <c r="L45" s="378"/>
      <c r="M45" s="378"/>
      <c r="N45" s="378"/>
      <c r="O45" s="378"/>
      <c r="P45" s="378"/>
      <c r="Q45" s="378"/>
      <c r="R45" s="378"/>
      <c r="S45" s="378"/>
      <c r="T45" s="378"/>
      <c r="U45" s="378"/>
      <c r="V45" s="378"/>
      <c r="W45" s="378"/>
      <c r="X45" s="378"/>
      <c r="Y45" s="379" t="s">
        <v>774</v>
      </c>
      <c r="Z45" s="429">
        <f>SUM(Z38:Z44)</f>
        <v>0</v>
      </c>
      <c r="AD45" s="15"/>
    </row>
    <row r="46" spans="2:30" ht="11.25">
      <c r="B46" s="109" t="s">
        <v>275</v>
      </c>
      <c r="C46" s="17" t="s">
        <v>206</v>
      </c>
      <c r="D46" s="395" t="s">
        <v>114</v>
      </c>
      <c r="E46" s="85">
        <f>'LT - FUEL CONSUMPTION'!G27</f>
        <v>0</v>
      </c>
      <c r="F46" s="85">
        <f>'LT - FUEL CONSUMPTION'!H27</f>
        <v>0</v>
      </c>
      <c r="G46" s="85">
        <f>'LT - FUEL CONSUMPTION'!I27</f>
        <v>0</v>
      </c>
      <c r="H46" s="85">
        <f>'LT - FUEL CONSUMPTION'!J27</f>
        <v>0</v>
      </c>
      <c r="I46" s="85">
        <f>'LT - FUEL CONSUMPTION'!K27</f>
        <v>0</v>
      </c>
      <c r="J46" s="85">
        <f>'LT - FUEL CONSUMPTION'!L27</f>
        <v>0</v>
      </c>
      <c r="K46" s="85">
        <f>'LT - FUEL CONSUMPTION'!M27</f>
        <v>0</v>
      </c>
      <c r="L46" s="377">
        <f>'LT - FUEL CONSUMPTION'!N27</f>
        <v>0</v>
      </c>
      <c r="M46" s="377">
        <f>'LT - FUEL CONSUMPTION'!O27</f>
        <v>0</v>
      </c>
      <c r="N46" s="377">
        <f>'LT - FUEL CONSUMPTION'!P27</f>
        <v>0</v>
      </c>
      <c r="O46" s="377">
        <f>'LT - FUEL CONSUMPTION'!Q27</f>
        <v>0</v>
      </c>
      <c r="P46" s="377">
        <f>'LT - FUEL CONSUMPTION'!R27</f>
        <v>0</v>
      </c>
      <c r="Q46" s="377">
        <f>'LT - FUEL CONSUMPTION'!S27</f>
        <v>0</v>
      </c>
      <c r="R46" s="377">
        <f>'LT - FUEL CONSUMPTION'!T27</f>
        <v>0</v>
      </c>
      <c r="S46" s="377">
        <f>'LT - FUEL CONSUMPTION'!U27</f>
        <v>0</v>
      </c>
      <c r="T46" s="377">
        <f>'LT - FUEL CONSUMPTION'!V27</f>
        <v>0</v>
      </c>
      <c r="U46" s="377">
        <f>'LT - FUEL CONSUMPTION'!W27</f>
        <v>0</v>
      </c>
      <c r="V46" s="377">
        <f>'LT - FUEL CONSUMPTION'!X27</f>
        <v>0</v>
      </c>
      <c r="W46" s="377">
        <f>'LT - FUEL CONSUMPTION'!Y27</f>
        <v>0</v>
      </c>
      <c r="X46" s="377">
        <f>'LT - FUEL CONSUMPTION'!Z27</f>
        <v>0</v>
      </c>
      <c r="Y46" s="386">
        <f>'LT - FUEL CONSUMPTION'!AA27</f>
        <v>0</v>
      </c>
      <c r="Z46" s="431">
        <f>SUM(E46:Y46)</f>
        <v>0</v>
      </c>
      <c r="AD46" s="15"/>
    </row>
    <row r="47" spans="2:30" ht="11.25">
      <c r="B47" s="83" t="s">
        <v>885</v>
      </c>
      <c r="C47" s="84" t="s">
        <v>206</v>
      </c>
      <c r="D47" s="394" t="s">
        <v>114</v>
      </c>
      <c r="E47" s="85">
        <f>'LT - TOURISM'!C18</f>
        <v>0</v>
      </c>
      <c r="F47" s="85">
        <f>'LT - TOURISM'!D18</f>
        <v>0</v>
      </c>
      <c r="G47" s="85">
        <f>'LT - TOURISM'!E18</f>
        <v>0</v>
      </c>
      <c r="H47" s="85">
        <f>'LT - TOURISM'!F18</f>
        <v>0</v>
      </c>
      <c r="I47" s="85">
        <f>'LT - TOURISM'!G18</f>
        <v>0</v>
      </c>
      <c r="J47" s="85">
        <f>'LT - TOURISM'!H18</f>
        <v>0</v>
      </c>
      <c r="K47" s="85">
        <f>'LT - TOURISM'!I18</f>
        <v>0</v>
      </c>
      <c r="L47" s="377">
        <f>'LT - TOURISM'!J18</f>
        <v>0</v>
      </c>
      <c r="M47" s="377">
        <f>'LT - TOURISM'!K18</f>
        <v>0</v>
      </c>
      <c r="N47" s="377">
        <f>'LT - TOURISM'!L18</f>
        <v>0</v>
      </c>
      <c r="O47" s="377">
        <f>'LT - TOURISM'!M18</f>
        <v>0</v>
      </c>
      <c r="P47" s="377">
        <f>'LT - TOURISM'!N18</f>
        <v>0</v>
      </c>
      <c r="Q47" s="377">
        <f>'LT - TOURISM'!O18</f>
        <v>0</v>
      </c>
      <c r="R47" s="377">
        <f>'LT - TOURISM'!P18</f>
        <v>0</v>
      </c>
      <c r="S47" s="377">
        <f>'LT - TOURISM'!Q18</f>
        <v>0</v>
      </c>
      <c r="T47" s="377">
        <f>'LT - TOURISM'!R18</f>
        <v>0</v>
      </c>
      <c r="U47" s="377">
        <f>'LT - TOURISM'!S18</f>
        <v>0</v>
      </c>
      <c r="V47" s="377">
        <f>'LT - TOURISM'!T18</f>
        <v>0</v>
      </c>
      <c r="W47" s="377">
        <f>'LT - TOURISM'!U18</f>
        <v>0</v>
      </c>
      <c r="X47" s="377">
        <f>'LT - TOURISM'!V18</f>
        <v>0</v>
      </c>
      <c r="Y47" s="386">
        <f>'LT - TOURISM'!W18</f>
        <v>0</v>
      </c>
      <c r="Z47" s="428">
        <f>SUM(E47:Y47)</f>
        <v>0</v>
      </c>
      <c r="AD47" s="15"/>
    </row>
    <row r="48" spans="2:30" ht="11.25">
      <c r="B48" s="83" t="s">
        <v>507</v>
      </c>
      <c r="C48" s="84" t="s">
        <v>206</v>
      </c>
      <c r="D48" s="394" t="s">
        <v>114</v>
      </c>
      <c r="E48" s="97"/>
      <c r="F48" s="97"/>
      <c r="G48" s="97"/>
      <c r="H48" s="97"/>
      <c r="I48" s="97"/>
      <c r="J48" s="97"/>
      <c r="K48" s="97"/>
      <c r="L48" s="97"/>
      <c r="M48" s="97"/>
      <c r="N48" s="97"/>
      <c r="O48" s="97"/>
      <c r="P48" s="97"/>
      <c r="Q48" s="97"/>
      <c r="R48" s="97"/>
      <c r="S48" s="97"/>
      <c r="T48" s="97"/>
      <c r="U48" s="97"/>
      <c r="V48" s="97"/>
      <c r="W48" s="97"/>
      <c r="X48" s="97"/>
      <c r="Y48" s="108"/>
      <c r="Z48" s="428">
        <f>'LT - WASTE'!J25</f>
        <v>0</v>
      </c>
      <c r="AD48" s="15"/>
    </row>
    <row r="49" spans="2:30" ht="11.25">
      <c r="B49" s="106"/>
      <c r="C49" s="107"/>
      <c r="D49" s="114" t="s">
        <v>776</v>
      </c>
      <c r="E49" s="107"/>
      <c r="F49" s="107"/>
      <c r="G49" s="107"/>
      <c r="H49" s="107"/>
      <c r="I49" s="107"/>
      <c r="J49" s="107"/>
      <c r="K49" s="107"/>
      <c r="L49" s="107"/>
      <c r="M49" s="107"/>
      <c r="N49" s="107"/>
      <c r="O49" s="107"/>
      <c r="P49" s="107"/>
      <c r="Q49" s="107"/>
      <c r="R49" s="107"/>
      <c r="S49" s="107"/>
      <c r="T49" s="107"/>
      <c r="U49" s="107"/>
      <c r="V49" s="107"/>
      <c r="W49" s="107"/>
      <c r="X49" s="107"/>
      <c r="Y49" s="114" t="s">
        <v>776</v>
      </c>
      <c r="Z49" s="430">
        <f>SUM(Z46:Z48)</f>
        <v>0</v>
      </c>
      <c r="AD49" s="15"/>
    </row>
    <row r="50" ht="11.25">
      <c r="AD50" s="15"/>
    </row>
    <row r="51" ht="11.25"/>
    <row r="52" ht="11.25"/>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sheetData>
  <printOptions/>
  <pageMargins left="0.75" right="0.75" top="1" bottom="1" header="0.5" footer="0.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T46"/>
  <sheetViews>
    <sheetView workbookViewId="0" topLeftCell="A1">
      <selection activeCell="A1" sqref="A1"/>
    </sheetView>
  </sheetViews>
  <sheetFormatPr defaultColWidth="9.140625" defaultRowHeight="12.75" zeroHeight="1"/>
  <cols>
    <col min="1" max="1" width="3.7109375" style="15" customWidth="1"/>
    <col min="2" max="2" width="19.421875" style="15" customWidth="1"/>
    <col min="3" max="3" width="14.7109375" style="15" customWidth="1"/>
    <col min="4" max="4" width="12.00390625" style="15" customWidth="1"/>
    <col min="5" max="5" width="19.8515625" style="15" customWidth="1"/>
    <col min="6" max="6" width="26.28125" style="15" customWidth="1"/>
    <col min="7" max="7" width="14.140625" style="15" customWidth="1"/>
    <col min="8" max="16384" width="0" style="15" hidden="1" customWidth="1"/>
  </cols>
  <sheetData>
    <row r="1" spans="1:2" s="23" customFormat="1" ht="12.75">
      <c r="A1" s="89"/>
      <c r="B1" s="91" t="s">
        <v>279</v>
      </c>
    </row>
    <row r="2" ht="11.25">
      <c r="B2" s="116" t="s">
        <v>345</v>
      </c>
    </row>
    <row r="3" ht="11.25"/>
    <row r="4" spans="2:7" s="238" customFormat="1" ht="11.25">
      <c r="B4" s="239" t="s">
        <v>50</v>
      </c>
      <c r="C4" s="240"/>
      <c r="D4" s="240"/>
      <c r="E4" s="240"/>
      <c r="F4" s="240"/>
      <c r="G4" s="240"/>
    </row>
    <row r="5" ht="11.25"/>
    <row r="6" spans="2:7" ht="22.5">
      <c r="B6" s="235" t="s">
        <v>162</v>
      </c>
      <c r="C6" s="236" t="s">
        <v>712</v>
      </c>
      <c r="D6" s="236" t="s">
        <v>780</v>
      </c>
      <c r="E6" s="236" t="s">
        <v>781</v>
      </c>
      <c r="G6" s="28"/>
    </row>
    <row r="7" spans="2:5" ht="11.25">
      <c r="B7" s="118" t="s">
        <v>557</v>
      </c>
      <c r="C7" s="119"/>
      <c r="D7" s="129">
        <f>VLOOKUP(B7,'EMISSIONS FACTORS'!$B$157:$C$161,2,FALSE)</f>
        <v>0</v>
      </c>
      <c r="E7" s="117">
        <f>C7*D7</f>
        <v>0</v>
      </c>
    </row>
    <row r="8" ht="11.25"/>
    <row r="9" ht="11.25">
      <c r="B9" s="16" t="s">
        <v>168</v>
      </c>
    </row>
    <row r="10" spans="2:20" ht="11.25">
      <c r="B10" s="120" t="s">
        <v>165</v>
      </c>
      <c r="C10" s="15" t="s">
        <v>685</v>
      </c>
      <c r="Q10" s="19"/>
      <c r="R10" s="19"/>
      <c r="S10" s="19"/>
      <c r="T10" s="19"/>
    </row>
    <row r="11" spans="2:20" ht="11.25">
      <c r="B11" s="120" t="s">
        <v>166</v>
      </c>
      <c r="C11" s="15" t="s">
        <v>559</v>
      </c>
      <c r="Q11" s="19"/>
      <c r="R11" s="19"/>
      <c r="S11" s="19"/>
      <c r="T11" s="19"/>
    </row>
    <row r="12" spans="2:20" ht="11.25">
      <c r="B12" s="120" t="s">
        <v>686</v>
      </c>
      <c r="C12" s="15" t="s">
        <v>560</v>
      </c>
      <c r="Q12" s="19"/>
      <c r="R12" s="19"/>
      <c r="S12" s="19"/>
      <c r="T12" s="19"/>
    </row>
    <row r="13" spans="2:20" ht="11.25">
      <c r="B13" s="120" t="s">
        <v>169</v>
      </c>
      <c r="C13" s="15" t="s">
        <v>170</v>
      </c>
      <c r="Q13" s="19"/>
      <c r="R13" s="19"/>
      <c r="S13" s="19"/>
      <c r="T13" s="19"/>
    </row>
    <row r="14" spans="2:20" ht="11.25">
      <c r="B14" s="77"/>
      <c r="C14" s="19"/>
      <c r="D14" s="19"/>
      <c r="E14" s="19"/>
      <c r="F14" s="19"/>
      <c r="G14" s="19"/>
      <c r="H14" s="19"/>
      <c r="I14" s="19"/>
      <c r="J14" s="19"/>
      <c r="K14" s="19"/>
      <c r="L14" s="19"/>
      <c r="M14" s="19"/>
      <c r="N14" s="19"/>
      <c r="O14" s="19"/>
      <c r="P14" s="19"/>
      <c r="Q14" s="19"/>
      <c r="R14" s="19"/>
      <c r="S14" s="19"/>
      <c r="T14" s="19"/>
    </row>
    <row r="15" spans="2:20" s="238" customFormat="1" ht="11.25">
      <c r="B15" s="607" t="s">
        <v>535</v>
      </c>
      <c r="C15" s="608"/>
      <c r="D15" s="608"/>
      <c r="E15" s="240"/>
      <c r="F15" s="240"/>
      <c r="G15" s="240"/>
      <c r="Q15" s="242"/>
      <c r="R15" s="242"/>
      <c r="S15" s="242"/>
      <c r="T15" s="242"/>
    </row>
    <row r="16" spans="17:20" ht="11.25">
      <c r="Q16" s="19"/>
      <c r="R16" s="19"/>
      <c r="S16" s="19"/>
      <c r="T16" s="19"/>
    </row>
    <row r="17" spans="2:20" ht="11.25">
      <c r="B17" s="16" t="s">
        <v>700</v>
      </c>
      <c r="Q17" s="19"/>
      <c r="R17" s="19"/>
      <c r="S17" s="19"/>
      <c r="T17" s="19"/>
    </row>
    <row r="18" spans="2:6" ht="22.5">
      <c r="B18" s="237" t="s">
        <v>699</v>
      </c>
      <c r="C18" s="237" t="s">
        <v>689</v>
      </c>
      <c r="D18" s="237" t="s">
        <v>690</v>
      </c>
      <c r="E18" s="236" t="s">
        <v>782</v>
      </c>
      <c r="F18" s="236" t="s">
        <v>778</v>
      </c>
    </row>
    <row r="19" spans="2:6" ht="11.25">
      <c r="B19" s="119" t="s">
        <v>557</v>
      </c>
      <c r="C19" s="119"/>
      <c r="D19" s="119"/>
      <c r="E19" s="121">
        <f>VLOOKUP(B19,'EMISSIONS FACTORS'!$B$167:$C$170,2,FALSE)</f>
        <v>0</v>
      </c>
      <c r="F19" s="122">
        <f>C19*D19*E19</f>
        <v>0</v>
      </c>
    </row>
    <row r="20" spans="2:6" ht="11.25">
      <c r="B20" s="119" t="s">
        <v>557</v>
      </c>
      <c r="C20" s="119"/>
      <c r="D20" s="119"/>
      <c r="E20" s="121">
        <f>VLOOKUP(B20,'EMISSIONS FACTORS'!$B$167:$C$170,2,FALSE)</f>
        <v>0</v>
      </c>
      <c r="F20" s="122">
        <f>C20*D20*E20</f>
        <v>0</v>
      </c>
    </row>
    <row r="21" spans="2:6" ht="11.25">
      <c r="B21" s="119" t="s">
        <v>557</v>
      </c>
      <c r="C21" s="119"/>
      <c r="D21" s="119"/>
      <c r="E21" s="121">
        <f>VLOOKUP(B21,'EMISSIONS FACTORS'!$B$167:$C$170,2,FALSE)</f>
        <v>0</v>
      </c>
      <c r="F21" s="122">
        <f>C21*D21*E21</f>
        <v>0</v>
      </c>
    </row>
    <row r="22" ht="11.25"/>
    <row r="23" ht="11.25">
      <c r="B23" s="16" t="s">
        <v>702</v>
      </c>
    </row>
    <row r="24" spans="2:6" ht="22.5">
      <c r="B24" s="237" t="s">
        <v>699</v>
      </c>
      <c r="C24" s="237" t="s">
        <v>689</v>
      </c>
      <c r="D24" s="237" t="s">
        <v>690</v>
      </c>
      <c r="E24" s="236" t="s">
        <v>782</v>
      </c>
      <c r="F24" s="236" t="s">
        <v>779</v>
      </c>
    </row>
    <row r="25" spans="2:6" ht="11.25">
      <c r="B25" s="119" t="s">
        <v>557</v>
      </c>
      <c r="C25" s="119"/>
      <c r="D25" s="119"/>
      <c r="E25" s="121">
        <f>VLOOKUP(B25,'EMISSIONS FACTORS'!$B$174:$C$177,2,FALSE)</f>
        <v>0</v>
      </c>
      <c r="F25" s="122">
        <f>C25*D25*E25</f>
        <v>0</v>
      </c>
    </row>
    <row r="26" spans="2:6" ht="11.25">
      <c r="B26" s="119" t="s">
        <v>557</v>
      </c>
      <c r="C26" s="119"/>
      <c r="D26" s="119"/>
      <c r="E26" s="121">
        <f>VLOOKUP(B26,'EMISSIONS FACTORS'!$B$174:$C$177,2,FALSE)</f>
        <v>0</v>
      </c>
      <c r="F26" s="122">
        <f>C26*D26*E26</f>
        <v>0</v>
      </c>
    </row>
    <row r="27" spans="2:6" ht="11.25">
      <c r="B27" s="119" t="s">
        <v>557</v>
      </c>
      <c r="C27" s="119"/>
      <c r="D27" s="119"/>
      <c r="E27" s="121">
        <f>VLOOKUP(B27,'EMISSIONS FACTORS'!$B$174:$C$177,2,FALSE)</f>
        <v>0</v>
      </c>
      <c r="F27" s="122">
        <f>C27*D27*E27</f>
        <v>0</v>
      </c>
    </row>
    <row r="28" ht="11.25">
      <c r="F28" s="88"/>
    </row>
    <row r="29" spans="4:7" ht="11.25">
      <c r="D29" s="124"/>
      <c r="E29" s="77" t="s">
        <v>790</v>
      </c>
      <c r="F29" s="125">
        <f>SUM(F19:F21)+SUM(F25:F27)</f>
        <v>0</v>
      </c>
      <c r="G29" s="19"/>
    </row>
    <row r="30" spans="4:7" ht="11.25">
      <c r="D30" s="124"/>
      <c r="E30" s="77"/>
      <c r="F30" s="203"/>
      <c r="G30" s="19"/>
    </row>
    <row r="31" spans="2:3" ht="11.25">
      <c r="B31" s="16" t="s">
        <v>536</v>
      </c>
      <c r="C31" s="15" t="s">
        <v>706</v>
      </c>
    </row>
    <row r="32" spans="2:3" ht="11.25">
      <c r="B32" s="120" t="s">
        <v>692</v>
      </c>
      <c r="C32" s="15" t="s">
        <v>707</v>
      </c>
    </row>
    <row r="33" spans="2:3" ht="11.25">
      <c r="B33" s="120" t="s">
        <v>686</v>
      </c>
      <c r="C33" s="15" t="s">
        <v>708</v>
      </c>
    </row>
    <row r="34" ht="11.25">
      <c r="B34" s="120" t="s">
        <v>166</v>
      </c>
    </row>
    <row r="35" spans="2:7" ht="11.25">
      <c r="B35" s="19"/>
      <c r="C35" s="19"/>
      <c r="D35" s="19"/>
      <c r="E35" s="19"/>
      <c r="F35" s="82"/>
      <c r="G35" s="19"/>
    </row>
    <row r="36" spans="3:6" ht="11.25">
      <c r="C36" s="126"/>
      <c r="D36" s="127"/>
      <c r="E36" s="204" t="s">
        <v>791</v>
      </c>
      <c r="F36" s="98">
        <f>E7+F29</f>
        <v>0</v>
      </c>
    </row>
    <row r="37" ht="11.25"/>
    <row r="38" spans="2:6" ht="11.25">
      <c r="B38" s="128" t="s">
        <v>79</v>
      </c>
      <c r="C38" s="82"/>
      <c r="D38" s="82"/>
      <c r="E38" s="82"/>
      <c r="F38" s="82"/>
    </row>
    <row r="39" spans="2:6" ht="11.25">
      <c r="B39" s="581"/>
      <c r="C39" s="599"/>
      <c r="D39" s="599"/>
      <c r="E39" s="599"/>
      <c r="F39" s="600"/>
    </row>
    <row r="40" spans="2:6" ht="11.25">
      <c r="B40" s="601"/>
      <c r="C40" s="602"/>
      <c r="D40" s="602"/>
      <c r="E40" s="602"/>
      <c r="F40" s="603"/>
    </row>
    <row r="41" spans="2:6" ht="11.25">
      <c r="B41" s="601"/>
      <c r="C41" s="602"/>
      <c r="D41" s="602"/>
      <c r="E41" s="602"/>
      <c r="F41" s="603"/>
    </row>
    <row r="42" spans="2:6" ht="11.25">
      <c r="B42" s="601"/>
      <c r="C42" s="602"/>
      <c r="D42" s="602"/>
      <c r="E42" s="602"/>
      <c r="F42" s="603"/>
    </row>
    <row r="43" spans="2:6" ht="11.25">
      <c r="B43" s="601"/>
      <c r="C43" s="602"/>
      <c r="D43" s="602"/>
      <c r="E43" s="602"/>
      <c r="F43" s="603"/>
    </row>
    <row r="44" spans="2:6" ht="11.25">
      <c r="B44" s="604"/>
      <c r="C44" s="605"/>
      <c r="D44" s="605"/>
      <c r="E44" s="605"/>
      <c r="F44" s="606"/>
    </row>
    <row r="45" ht="11.25"/>
    <row r="46" ht="11.25">
      <c r="B46" s="116" t="s">
        <v>345</v>
      </c>
    </row>
    <row r="47" ht="11.25"/>
    <row r="48" ht="11.25" hidden="1"/>
  </sheetData>
  <mergeCells count="2">
    <mergeCell ref="B39:F44"/>
    <mergeCell ref="B15:D15"/>
  </mergeCells>
  <dataValidations count="2">
    <dataValidation type="list" allowBlank="1" showInputMessage="1" showErrorMessage="1" sqref="B19:B21 B25:B27">
      <formula1>accomsize</formula1>
    </dataValidation>
    <dataValidation type="list" allowBlank="1" showInputMessage="1" showErrorMessage="1" sqref="B7">
      <formula1>Plant</formula1>
    </dataValidation>
  </dataValidations>
  <hyperlinks>
    <hyperlink ref="B46" location="SCREENING!A1" display="Return to Screening sheet"/>
    <hyperlink ref="B2" location="SCREENING!A1" display="Return to Screening sheet"/>
  </hyperlinks>
  <printOptions/>
  <pageMargins left="0.75" right="0.75" top="1" bottom="1" header="0.5" footer="0.5"/>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B1:G41"/>
  <sheetViews>
    <sheetView workbookViewId="0" topLeftCell="A1">
      <selection activeCell="A1" sqref="A1"/>
    </sheetView>
  </sheetViews>
  <sheetFormatPr defaultColWidth="9.140625" defaultRowHeight="12.75" zeroHeight="1"/>
  <cols>
    <col min="1" max="1" width="3.7109375" style="15" customWidth="1"/>
    <col min="2" max="2" width="33.140625" style="15" customWidth="1"/>
    <col min="3" max="3" width="23.421875" style="15" customWidth="1"/>
    <col min="4" max="4" width="12.421875" style="15" customWidth="1"/>
    <col min="5" max="5" width="14.8515625" style="15" bestFit="1" customWidth="1"/>
    <col min="6" max="6" width="16.7109375" style="15" customWidth="1"/>
    <col min="7" max="7" width="9.140625" style="15" customWidth="1"/>
    <col min="8" max="16384" width="0" style="15" hidden="1" customWidth="1"/>
  </cols>
  <sheetData>
    <row r="1" s="23" customFormat="1" ht="12.75">
      <c r="B1" s="91" t="s">
        <v>269</v>
      </c>
    </row>
    <row r="2" ht="11.25">
      <c r="B2" s="116" t="s">
        <v>345</v>
      </c>
    </row>
    <row r="3" ht="11.25"/>
    <row r="4" s="240" customFormat="1" ht="11.25">
      <c r="B4" s="246" t="s">
        <v>235</v>
      </c>
    </row>
    <row r="5" ht="11.25">
      <c r="B5" s="16"/>
    </row>
    <row r="6" spans="2:5" ht="33.75">
      <c r="B6" s="235" t="s">
        <v>162</v>
      </c>
      <c r="C6" s="236" t="s">
        <v>710</v>
      </c>
      <c r="D6" s="236" t="s">
        <v>782</v>
      </c>
      <c r="E6" s="236" t="s">
        <v>793</v>
      </c>
    </row>
    <row r="7" spans="2:5" ht="11.25">
      <c r="B7" s="118" t="s">
        <v>557</v>
      </c>
      <c r="C7" s="119"/>
      <c r="D7" s="121">
        <f>VLOOKUP(B7,'EMISSIONS FACTORS'!$B$183:$C$187,2,FALSE)</f>
        <v>0</v>
      </c>
      <c r="E7" s="117">
        <f>C7*D7</f>
        <v>0</v>
      </c>
    </row>
    <row r="8" ht="11.25"/>
    <row r="9" ht="11.25">
      <c r="B9" s="16" t="s">
        <v>168</v>
      </c>
    </row>
    <row r="10" spans="2:3" ht="11.25">
      <c r="B10" s="120" t="s">
        <v>165</v>
      </c>
      <c r="C10" s="15" t="s">
        <v>685</v>
      </c>
    </row>
    <row r="11" spans="2:3" ht="11.25">
      <c r="B11" s="120" t="s">
        <v>166</v>
      </c>
      <c r="C11" s="15" t="s">
        <v>559</v>
      </c>
    </row>
    <row r="12" spans="2:3" ht="11.25">
      <c r="B12" s="120" t="s">
        <v>686</v>
      </c>
      <c r="C12" s="15" t="s">
        <v>560</v>
      </c>
    </row>
    <row r="13" spans="2:3" ht="11.25">
      <c r="B13" s="120" t="s">
        <v>169</v>
      </c>
      <c r="C13" s="15" t="s">
        <v>170</v>
      </c>
    </row>
    <row r="14" ht="11.25"/>
    <row r="15" spans="2:3" s="240" customFormat="1" ht="11.25">
      <c r="B15" s="610" t="s">
        <v>236</v>
      </c>
      <c r="C15" s="611"/>
    </row>
    <row r="16" ht="11.25"/>
    <row r="17" spans="2:6" ht="33.75">
      <c r="B17" s="235" t="s">
        <v>229</v>
      </c>
      <c r="C17" s="236" t="s">
        <v>228</v>
      </c>
      <c r="D17" s="236" t="s">
        <v>231</v>
      </c>
      <c r="E17" s="236" t="s">
        <v>502</v>
      </c>
      <c r="F17" s="236" t="s">
        <v>792</v>
      </c>
    </row>
    <row r="18" spans="2:6" ht="11.25">
      <c r="B18" s="119" t="s">
        <v>232</v>
      </c>
      <c r="C18" s="119" t="s">
        <v>557</v>
      </c>
      <c r="D18" s="206"/>
      <c r="E18" s="129">
        <f>VLOOKUP(C18,'EMISSIONS FACTORS'!$B$208:$C$214,2,FALSE)</f>
        <v>0</v>
      </c>
      <c r="F18" s="98">
        <f>D18*E18</f>
        <v>0</v>
      </c>
    </row>
    <row r="19" spans="2:6" ht="11.25">
      <c r="B19" s="119" t="s">
        <v>233</v>
      </c>
      <c r="C19" s="119" t="s">
        <v>557</v>
      </c>
      <c r="D19" s="206"/>
      <c r="E19" s="129">
        <f>VLOOKUP(C19,'EMISSIONS FACTORS'!$B$208:$C$214,2,FALSE)</f>
        <v>0</v>
      </c>
      <c r="F19" s="98">
        <f>D19*E19</f>
        <v>0</v>
      </c>
    </row>
    <row r="20" spans="2:6" ht="12" thickBot="1">
      <c r="B20" s="119" t="s">
        <v>234</v>
      </c>
      <c r="C20" s="119" t="s">
        <v>557</v>
      </c>
      <c r="D20" s="206"/>
      <c r="E20" s="129">
        <f>VLOOKUP(C20,'EMISSIONS FACTORS'!$B$208:$C$214,2,FALSE)</f>
        <v>0</v>
      </c>
      <c r="F20" s="98">
        <f>D20*E20</f>
        <v>0</v>
      </c>
    </row>
    <row r="21" spans="5:7" ht="12" thickBot="1">
      <c r="E21" s="204" t="s">
        <v>151</v>
      </c>
      <c r="F21" s="207">
        <f>SUM(F18:F20)</f>
        <v>0</v>
      </c>
      <c r="G21" s="16"/>
    </row>
    <row r="22" ht="11.25"/>
    <row r="23" spans="2:5" s="240" customFormat="1" ht="11.25">
      <c r="B23" s="610" t="s">
        <v>281</v>
      </c>
      <c r="C23" s="608"/>
      <c r="D23" s="241"/>
      <c r="E23" s="241"/>
    </row>
    <row r="24" ht="11.25"/>
    <row r="25" spans="2:6" ht="33.75">
      <c r="B25" s="235" t="s">
        <v>364</v>
      </c>
      <c r="C25" s="236" t="s">
        <v>282</v>
      </c>
      <c r="D25" s="236" t="s">
        <v>288</v>
      </c>
      <c r="E25" s="236" t="s">
        <v>300</v>
      </c>
      <c r="F25" s="236" t="s">
        <v>792</v>
      </c>
    </row>
    <row r="26" spans="2:6" ht="11.25">
      <c r="B26" s="119" t="s">
        <v>237</v>
      </c>
      <c r="C26" s="119" t="s">
        <v>557</v>
      </c>
      <c r="D26" s="208"/>
      <c r="E26" s="121">
        <f>VLOOKUP(C26,'EMISSIONS FACTORS'!$B$219:$C$225,2,FALSE)</f>
        <v>0</v>
      </c>
      <c r="F26" s="98">
        <f>D26*E26</f>
        <v>0</v>
      </c>
    </row>
    <row r="27" spans="2:6" ht="11.25">
      <c r="B27" s="119" t="s">
        <v>238</v>
      </c>
      <c r="C27" s="119" t="s">
        <v>557</v>
      </c>
      <c r="D27" s="208"/>
      <c r="E27" s="121">
        <f>VLOOKUP(C27,'EMISSIONS FACTORS'!$B$219:$C$225,2,FALSE)</f>
        <v>0</v>
      </c>
      <c r="F27" s="98">
        <f>D27*E27</f>
        <v>0</v>
      </c>
    </row>
    <row r="28" spans="2:6" ht="12" thickBot="1">
      <c r="B28" s="119" t="s">
        <v>365</v>
      </c>
      <c r="C28" s="119" t="s">
        <v>557</v>
      </c>
      <c r="D28" s="208"/>
      <c r="E28" s="121">
        <f>VLOOKUP(C28,'EMISSIONS FACTORS'!$B$219:$C$225,2,FALSE)</f>
        <v>0</v>
      </c>
      <c r="F28" s="98">
        <f>D28*E28</f>
        <v>0</v>
      </c>
    </row>
    <row r="29" spans="5:7" ht="12" thickBot="1">
      <c r="E29" s="204" t="s">
        <v>151</v>
      </c>
      <c r="F29" s="207">
        <f>SUM(F26:F28)</f>
        <v>0</v>
      </c>
      <c r="G29" s="16"/>
    </row>
    <row r="30" ht="11.25"/>
    <row r="31" spans="2:6" ht="11.25">
      <c r="B31" s="120" t="s">
        <v>299</v>
      </c>
      <c r="E31" s="18"/>
      <c r="F31" s="98">
        <f>$E$7+$F$21+$F$29</f>
        <v>0</v>
      </c>
    </row>
    <row r="32" ht="11.25"/>
    <row r="33" ht="11.25">
      <c r="B33" s="17" t="s">
        <v>79</v>
      </c>
    </row>
    <row r="34" spans="2:6" ht="11.25">
      <c r="B34" s="581"/>
      <c r="C34" s="582"/>
      <c r="D34" s="582"/>
      <c r="E34" s="582"/>
      <c r="F34" s="583"/>
    </row>
    <row r="35" spans="2:6" ht="11.25">
      <c r="B35" s="584"/>
      <c r="C35" s="609"/>
      <c r="D35" s="609"/>
      <c r="E35" s="609"/>
      <c r="F35" s="586"/>
    </row>
    <row r="36" spans="2:6" ht="11.25">
      <c r="B36" s="584"/>
      <c r="C36" s="609"/>
      <c r="D36" s="609"/>
      <c r="E36" s="609"/>
      <c r="F36" s="586"/>
    </row>
    <row r="37" spans="2:6" ht="11.25">
      <c r="B37" s="584"/>
      <c r="C37" s="609"/>
      <c r="D37" s="609"/>
      <c r="E37" s="609"/>
      <c r="F37" s="586"/>
    </row>
    <row r="38" spans="2:6" ht="11.25">
      <c r="B38" s="584"/>
      <c r="C38" s="609"/>
      <c r="D38" s="609"/>
      <c r="E38" s="609"/>
      <c r="F38" s="586"/>
    </row>
    <row r="39" spans="2:6" ht="11.25">
      <c r="B39" s="587"/>
      <c r="C39" s="588"/>
      <c r="D39" s="588"/>
      <c r="E39" s="588"/>
      <c r="F39" s="589"/>
    </row>
    <row r="40" ht="11.25"/>
    <row r="41" ht="11.25">
      <c r="B41" s="116" t="s">
        <v>345</v>
      </c>
    </row>
    <row r="42" ht="11.25"/>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sheetData>
  <mergeCells count="3">
    <mergeCell ref="B34:F39"/>
    <mergeCell ref="B15:C15"/>
    <mergeCell ref="B23:C23"/>
  </mergeCells>
  <dataValidations count="3">
    <dataValidation type="list" allowBlank="1" showInputMessage="1" showErrorMessage="1" sqref="C26:C28">
      <formula1>roadrail</formula1>
    </dataValidation>
    <dataValidation type="list" allowBlank="1" showInputMessage="1" showErrorMessage="1" sqref="C18:C20">
      <formula1>buildingtype</formula1>
    </dataValidation>
    <dataValidation type="list" allowBlank="1" showInputMessage="1" showErrorMessage="1" sqref="B7">
      <formula1>Plant</formula1>
    </dataValidation>
  </dataValidations>
  <hyperlinks>
    <hyperlink ref="B2" location="SCREENING!A1" display="Return to Screening sheet"/>
    <hyperlink ref="B41" location="SCREENING!A1" display="Return to Screening sheet"/>
  </hyperlinks>
  <printOptions/>
  <pageMargins left="0.75" right="0.75" top="1" bottom="1" header="0.5" footer="0.5"/>
  <pageSetup fitToHeight="1"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sheetPr>
    <tabColor indexed="26"/>
    <pageSetUpPr fitToPage="1"/>
  </sheetPr>
  <dimension ref="B1:IV72"/>
  <sheetViews>
    <sheetView workbookViewId="0" topLeftCell="A1">
      <selection activeCell="A1" sqref="A1"/>
    </sheetView>
  </sheetViews>
  <sheetFormatPr defaultColWidth="9.140625" defaultRowHeight="12.75" zeroHeight="1"/>
  <cols>
    <col min="1" max="1" width="3.7109375" style="15" customWidth="1"/>
    <col min="2" max="2" width="28.00390625" style="15" customWidth="1"/>
    <col min="3" max="3" width="23.421875" style="15" customWidth="1"/>
    <col min="4" max="4" width="17.00390625" style="15" customWidth="1"/>
    <col min="5" max="5" width="18.57421875" style="15" customWidth="1"/>
    <col min="6" max="6" width="25.00390625" style="15" customWidth="1"/>
    <col min="7" max="7" width="3.57421875" style="15" customWidth="1"/>
    <col min="8" max="16384" width="0" style="15" hidden="1" customWidth="1"/>
  </cols>
  <sheetData>
    <row r="1" spans="2:256" s="23" customFormat="1" ht="12.75">
      <c r="B1" s="91" t="s">
        <v>138</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row>
    <row r="2" spans="2:256" ht="11.25">
      <c r="B2" s="116" t="s">
        <v>345</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2:256" ht="11.2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240" customFormat="1" ht="11.25">
      <c r="B4" s="239" t="s">
        <v>50</v>
      </c>
    </row>
    <row r="5" ht="11.25"/>
    <row r="6" spans="2:5" ht="22.5">
      <c r="B6" s="235" t="s">
        <v>162</v>
      </c>
      <c r="C6" s="236" t="s">
        <v>712</v>
      </c>
      <c r="D6" s="236" t="s">
        <v>687</v>
      </c>
      <c r="E6" s="236" t="s">
        <v>688</v>
      </c>
    </row>
    <row r="7" spans="2:5" ht="11.25">
      <c r="B7" s="118" t="s">
        <v>557</v>
      </c>
      <c r="C7" s="206"/>
      <c r="D7" s="121">
        <f>VLOOKUP(B7,'EMISSIONS FACTORS'!$B$157:$C$161,2,FALSE)</f>
        <v>0</v>
      </c>
      <c r="E7" s="117">
        <f>C7*D7</f>
        <v>0</v>
      </c>
    </row>
    <row r="8" ht="11.25"/>
    <row r="9" ht="11.25">
      <c r="B9" s="16" t="s">
        <v>168</v>
      </c>
    </row>
    <row r="10" spans="2:3" ht="11.25">
      <c r="B10" s="120" t="s">
        <v>165</v>
      </c>
      <c r="C10" s="15" t="s">
        <v>685</v>
      </c>
    </row>
    <row r="11" spans="2:3" ht="11.25">
      <c r="B11" s="120" t="s">
        <v>166</v>
      </c>
      <c r="C11" s="15" t="s">
        <v>559</v>
      </c>
    </row>
    <row r="12" spans="2:3" ht="11.25">
      <c r="B12" s="120" t="s">
        <v>686</v>
      </c>
      <c r="C12" s="15" t="s">
        <v>560</v>
      </c>
    </row>
    <row r="13" spans="2:3" ht="11.25">
      <c r="B13" s="120" t="s">
        <v>169</v>
      </c>
      <c r="C13" s="15" t="s">
        <v>170</v>
      </c>
    </row>
    <row r="14" spans="2:6" ht="11.25">
      <c r="B14" s="77"/>
      <c r="C14" s="19"/>
      <c r="D14" s="19"/>
      <c r="E14" s="19"/>
      <c r="F14" s="19"/>
    </row>
    <row r="15" spans="2:4" s="240" customFormat="1" ht="11.25">
      <c r="B15" s="607" t="s">
        <v>51</v>
      </c>
      <c r="C15" s="608"/>
      <c r="D15" s="608"/>
    </row>
    <row r="16" ht="11.25"/>
    <row r="17" ht="11.25">
      <c r="B17" s="16" t="s">
        <v>700</v>
      </c>
    </row>
    <row r="18" spans="2:6" ht="33.75">
      <c r="B18" s="237" t="s">
        <v>699</v>
      </c>
      <c r="C18" s="237" t="s">
        <v>689</v>
      </c>
      <c r="D18" s="237" t="s">
        <v>690</v>
      </c>
      <c r="E18" s="236" t="s">
        <v>691</v>
      </c>
      <c r="F18" s="236" t="s">
        <v>703</v>
      </c>
    </row>
    <row r="19" spans="2:6" ht="11.25">
      <c r="B19" s="118" t="s">
        <v>557</v>
      </c>
      <c r="C19" s="206"/>
      <c r="D19" s="206"/>
      <c r="E19" s="121">
        <f>VLOOKUP(B19,'EMISSIONS FACTORS'!$B$167:$C$170,2,FALSE)</f>
        <v>0</v>
      </c>
      <c r="F19" s="123">
        <f>C19*D19*E19</f>
        <v>0</v>
      </c>
    </row>
    <row r="20" spans="2:6" ht="11.25">
      <c r="B20" s="118" t="s">
        <v>557</v>
      </c>
      <c r="C20" s="206"/>
      <c r="D20" s="206"/>
      <c r="E20" s="121">
        <f>VLOOKUP(B20,'EMISSIONS FACTORS'!$B$167:$C$170,2,FALSE)</f>
        <v>0</v>
      </c>
      <c r="F20" s="123">
        <f>C20*D20*E20</f>
        <v>0</v>
      </c>
    </row>
    <row r="21" spans="2:6" ht="11.25">
      <c r="B21" s="118" t="s">
        <v>557</v>
      </c>
      <c r="C21" s="206"/>
      <c r="D21" s="206"/>
      <c r="E21" s="121">
        <f>VLOOKUP(B21,'EMISSIONS FACTORS'!$B$167:$C$170,2,FALSE)</f>
        <v>0</v>
      </c>
      <c r="F21" s="123">
        <f>C21*D21*E21</f>
        <v>0</v>
      </c>
    </row>
    <row r="22" ht="11.25"/>
    <row r="23" ht="11.25">
      <c r="B23" s="16" t="s">
        <v>702</v>
      </c>
    </row>
    <row r="24" spans="2:6" ht="33.75">
      <c r="B24" s="237" t="s">
        <v>699</v>
      </c>
      <c r="C24" s="237" t="s">
        <v>689</v>
      </c>
      <c r="D24" s="237" t="s">
        <v>690</v>
      </c>
      <c r="E24" s="236" t="s">
        <v>691</v>
      </c>
      <c r="F24" s="236" t="s">
        <v>704</v>
      </c>
    </row>
    <row r="25" spans="2:6" ht="11.25">
      <c r="B25" s="118" t="s">
        <v>557</v>
      </c>
      <c r="C25" s="206"/>
      <c r="D25" s="206"/>
      <c r="E25" s="121">
        <f>VLOOKUP(B25,'EMISSIONS FACTORS'!$B$174:$C$177,2,FALSE)</f>
        <v>0</v>
      </c>
      <c r="F25" s="122">
        <f>C25*D25*E25</f>
        <v>0</v>
      </c>
    </row>
    <row r="26" spans="2:6" ht="11.25">
      <c r="B26" s="118" t="s">
        <v>557</v>
      </c>
      <c r="C26" s="206"/>
      <c r="D26" s="206"/>
      <c r="E26" s="121">
        <f>VLOOKUP(B26,'EMISSIONS FACTORS'!$B$174:$C$177,2,FALSE)</f>
        <v>0</v>
      </c>
      <c r="F26" s="122">
        <f>C26*D26*E26</f>
        <v>0</v>
      </c>
    </row>
    <row r="27" spans="2:6" ht="11.25">
      <c r="B27" s="118" t="s">
        <v>557</v>
      </c>
      <c r="C27" s="206"/>
      <c r="D27" s="206"/>
      <c r="E27" s="121">
        <f>VLOOKUP(B27,'EMISSIONS FACTORS'!$B$174:$C$177,2,FALSE)</f>
        <v>0</v>
      </c>
      <c r="F27" s="123">
        <f>C27*D27*E27</f>
        <v>0</v>
      </c>
    </row>
    <row r="28" spans="5:6" ht="11.25">
      <c r="E28" s="367"/>
      <c r="F28" s="88"/>
    </row>
    <row r="29" spans="4:6" ht="11.25">
      <c r="D29" s="124"/>
      <c r="E29" s="77" t="s">
        <v>816</v>
      </c>
      <c r="F29" s="125">
        <f>SUM(F19:F21)+SUM(F25:F27)</f>
        <v>0</v>
      </c>
    </row>
    <row r="30" ht="11.25">
      <c r="B30" s="16" t="s">
        <v>693</v>
      </c>
    </row>
    <row r="31" spans="2:3" ht="11.25">
      <c r="B31" s="120" t="s">
        <v>692</v>
      </c>
      <c r="C31" s="15" t="s">
        <v>706</v>
      </c>
    </row>
    <row r="32" spans="2:3" ht="11.25">
      <c r="B32" s="120" t="s">
        <v>686</v>
      </c>
      <c r="C32" s="15" t="s">
        <v>707</v>
      </c>
    </row>
    <row r="33" spans="2:3" ht="11.25">
      <c r="B33" s="120" t="s">
        <v>166</v>
      </c>
      <c r="C33" s="15" t="s">
        <v>708</v>
      </c>
    </row>
    <row r="34" ht="11.25"/>
    <row r="35" spans="2:3" s="240" customFormat="1" ht="11.25">
      <c r="B35" s="612" t="s">
        <v>136</v>
      </c>
      <c r="C35" s="608"/>
    </row>
    <row r="36" ht="11.25">
      <c r="B36" s="16"/>
    </row>
    <row r="37" spans="2:5" ht="33.75">
      <c r="B37" s="235" t="s">
        <v>162</v>
      </c>
      <c r="C37" s="236" t="s">
        <v>710</v>
      </c>
      <c r="D37" s="236" t="s">
        <v>695</v>
      </c>
      <c r="E37" s="236" t="s">
        <v>711</v>
      </c>
    </row>
    <row r="38" spans="2:5" ht="11.25">
      <c r="B38" s="118" t="s">
        <v>557</v>
      </c>
      <c r="C38" s="206"/>
      <c r="D38" s="213">
        <f>VLOOKUP(B38,'EMISSIONS FACTORS'!$B$183:$C$187,2,FALSE)</f>
        <v>0</v>
      </c>
      <c r="E38" s="117">
        <f>C38*D38</f>
        <v>0</v>
      </c>
    </row>
    <row r="39" ht="11.25"/>
    <row r="40" ht="11.25">
      <c r="B40" s="16" t="s">
        <v>168</v>
      </c>
    </row>
    <row r="41" spans="2:3" ht="11.25">
      <c r="B41" s="120" t="s">
        <v>165</v>
      </c>
      <c r="C41" s="15" t="s">
        <v>685</v>
      </c>
    </row>
    <row r="42" spans="2:3" ht="11.25">
      <c r="B42" s="120" t="s">
        <v>166</v>
      </c>
      <c r="C42" s="15" t="s">
        <v>559</v>
      </c>
    </row>
    <row r="43" spans="2:3" ht="11.25">
      <c r="B43" s="120" t="s">
        <v>686</v>
      </c>
      <c r="C43" s="15" t="s">
        <v>560</v>
      </c>
    </row>
    <row r="44" spans="2:3" ht="11.25">
      <c r="B44" s="120" t="s">
        <v>169</v>
      </c>
      <c r="C44" s="15" t="s">
        <v>170</v>
      </c>
    </row>
    <row r="45" ht="11.25"/>
    <row r="46" spans="2:5" s="240" customFormat="1" ht="11.25">
      <c r="B46" s="610" t="s">
        <v>137</v>
      </c>
      <c r="C46" s="608"/>
      <c r="D46" s="608"/>
      <c r="E46" s="608"/>
    </row>
    <row r="47" ht="11.25"/>
    <row r="48" spans="2:6" ht="22.5">
      <c r="B48" s="235" t="s">
        <v>229</v>
      </c>
      <c r="C48" s="236" t="s">
        <v>228</v>
      </c>
      <c r="D48" s="236" t="s">
        <v>231</v>
      </c>
      <c r="E48" s="236" t="s">
        <v>230</v>
      </c>
      <c r="F48" s="236" t="s">
        <v>362</v>
      </c>
    </row>
    <row r="49" spans="2:6" ht="11.25">
      <c r="B49" s="119" t="s">
        <v>232</v>
      </c>
      <c r="C49" s="119" t="s">
        <v>557</v>
      </c>
      <c r="D49" s="206"/>
      <c r="E49" s="213">
        <f>VLOOKUP(C49,'EMISSIONS FACTORS'!$B$208:$C$214,2,FALSE)</f>
        <v>0</v>
      </c>
      <c r="F49" s="98">
        <f>D49*E49</f>
        <v>0</v>
      </c>
    </row>
    <row r="50" spans="2:6" ht="11.25">
      <c r="B50" s="119" t="s">
        <v>233</v>
      </c>
      <c r="C50" s="119" t="s">
        <v>557</v>
      </c>
      <c r="D50" s="206"/>
      <c r="E50" s="213">
        <f>VLOOKUP(C50,'EMISSIONS FACTORS'!$B$208:$C$214,2,FALSE)</f>
        <v>0</v>
      </c>
      <c r="F50" s="98">
        <f>D50*E50</f>
        <v>0</v>
      </c>
    </row>
    <row r="51" spans="2:6" ht="11.25">
      <c r="B51" s="119" t="s">
        <v>234</v>
      </c>
      <c r="C51" s="119" t="s">
        <v>557</v>
      </c>
      <c r="D51" s="206"/>
      <c r="E51" s="213">
        <f>VLOOKUP(C51,'EMISSIONS FACTORS'!$B$208:$C$214,2,FALSE)</f>
        <v>0</v>
      </c>
      <c r="F51" s="98">
        <f>D51*E51</f>
        <v>0</v>
      </c>
    </row>
    <row r="52" spans="5:7" ht="11.25">
      <c r="E52" s="214" t="s">
        <v>296</v>
      </c>
      <c r="F52" s="98">
        <f>SUM(F49:F51)</f>
        <v>0</v>
      </c>
      <c r="G52" s="16"/>
    </row>
    <row r="53" ht="11.25"/>
    <row r="54" spans="2:5" s="240" customFormat="1" ht="11.25">
      <c r="B54" s="610" t="s">
        <v>360</v>
      </c>
      <c r="C54" s="608"/>
      <c r="D54" s="608"/>
      <c r="E54" s="608"/>
    </row>
    <row r="55" ht="11.25"/>
    <row r="56" spans="2:6" ht="22.5">
      <c r="B56" s="235" t="s">
        <v>364</v>
      </c>
      <c r="C56" s="236" t="s">
        <v>361</v>
      </c>
      <c r="D56" s="236" t="s">
        <v>288</v>
      </c>
      <c r="E56" s="236" t="s">
        <v>285</v>
      </c>
      <c r="F56" s="236" t="s">
        <v>363</v>
      </c>
    </row>
    <row r="57" spans="2:6" ht="11.25">
      <c r="B57" s="119" t="s">
        <v>237</v>
      </c>
      <c r="C57" s="119" t="s">
        <v>557</v>
      </c>
      <c r="D57" s="206"/>
      <c r="E57" s="213">
        <f>VLOOKUP(C57,'EMISSIONS FACTORS'!$B$219:$C$223,2,FALSE)</f>
        <v>0</v>
      </c>
      <c r="F57" s="98">
        <f>D57*E57</f>
        <v>0</v>
      </c>
    </row>
    <row r="58" spans="2:6" ht="11.25">
      <c r="B58" s="119" t="s">
        <v>238</v>
      </c>
      <c r="C58" s="119" t="s">
        <v>557</v>
      </c>
      <c r="D58" s="206"/>
      <c r="E58" s="213">
        <f>VLOOKUP(C58,'EMISSIONS FACTORS'!$B$219:$C$223,2,FALSE)</f>
        <v>0</v>
      </c>
      <c r="F58" s="98">
        <f>D58*E58</f>
        <v>0</v>
      </c>
    </row>
    <row r="59" spans="2:6" ht="11.25">
      <c r="B59" s="119" t="s">
        <v>365</v>
      </c>
      <c r="C59" s="119" t="s">
        <v>557</v>
      </c>
      <c r="D59" s="206"/>
      <c r="E59" s="213">
        <f>VLOOKUP(C59,'EMISSIONS FACTORS'!$B$219:$C$223,2,FALSE)</f>
        <v>0</v>
      </c>
      <c r="F59" s="98">
        <f>D59*E59</f>
        <v>0</v>
      </c>
    </row>
    <row r="60" spans="5:7" ht="11.25">
      <c r="E60" s="214" t="s">
        <v>151</v>
      </c>
      <c r="F60" s="98">
        <f>SUM(F57:F59)</f>
        <v>0</v>
      </c>
      <c r="G60" s="16"/>
    </row>
    <row r="61" ht="11.25">
      <c r="F61" s="82"/>
    </row>
    <row r="62" spans="2:6" ht="11.25">
      <c r="B62" s="120" t="s">
        <v>298</v>
      </c>
      <c r="E62" s="18"/>
      <c r="F62" s="86">
        <f>$E$7+$F$29+$E$38+$F$52+$F$60</f>
        <v>0</v>
      </c>
    </row>
    <row r="63" ht="11.25"/>
    <row r="64" spans="2:6" ht="11.25">
      <c r="B64" s="17" t="s">
        <v>79</v>
      </c>
      <c r="C64" s="82"/>
      <c r="D64" s="82"/>
      <c r="E64" s="82"/>
      <c r="F64" s="82"/>
    </row>
    <row r="65" spans="2:6" ht="11.25">
      <c r="B65" s="581"/>
      <c r="C65" s="582"/>
      <c r="D65" s="582"/>
      <c r="E65" s="582"/>
      <c r="F65" s="583"/>
    </row>
    <row r="66" spans="2:6" ht="11.25">
      <c r="B66" s="584"/>
      <c r="C66" s="609"/>
      <c r="D66" s="609"/>
      <c r="E66" s="609"/>
      <c r="F66" s="586"/>
    </row>
    <row r="67" spans="2:6" ht="11.25">
      <c r="B67" s="584"/>
      <c r="C67" s="609"/>
      <c r="D67" s="609"/>
      <c r="E67" s="609"/>
      <c r="F67" s="586"/>
    </row>
    <row r="68" spans="2:6" ht="11.25">
      <c r="B68" s="584"/>
      <c r="C68" s="609"/>
      <c r="D68" s="609"/>
      <c r="E68" s="609"/>
      <c r="F68" s="586"/>
    </row>
    <row r="69" spans="2:6" ht="11.25">
      <c r="B69" s="584"/>
      <c r="C69" s="609"/>
      <c r="D69" s="609"/>
      <c r="E69" s="609"/>
      <c r="F69" s="586"/>
    </row>
    <row r="70" spans="2:6" ht="11.25">
      <c r="B70" s="587"/>
      <c r="C70" s="588"/>
      <c r="D70" s="588"/>
      <c r="E70" s="588"/>
      <c r="F70" s="589"/>
    </row>
    <row r="71" ht="11.25"/>
    <row r="72" ht="11.25">
      <c r="B72" s="116" t="s">
        <v>345</v>
      </c>
    </row>
    <row r="73" ht="11.25"/>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1.25" hidden="1"/>
  </sheetData>
  <mergeCells count="5">
    <mergeCell ref="B65:F70"/>
    <mergeCell ref="B15:D15"/>
    <mergeCell ref="B46:E46"/>
    <mergeCell ref="B54:E54"/>
    <mergeCell ref="B35:C35"/>
  </mergeCells>
  <dataValidations count="4">
    <dataValidation type="list" allowBlank="1" showInputMessage="1" showErrorMessage="1" sqref="C49:C51">
      <formula1>buildingtype</formula1>
    </dataValidation>
    <dataValidation type="list" allowBlank="1" showInputMessage="1" showErrorMessage="1" sqref="B38 B7">
      <formula1>Plant</formula1>
    </dataValidation>
    <dataValidation type="list" allowBlank="1" showInputMessage="1" showErrorMessage="1" sqref="B19:B21 B25:B27">
      <formula1>accomsize</formula1>
    </dataValidation>
    <dataValidation type="list" allowBlank="1" showInputMessage="1" showErrorMessage="1" sqref="C57:C59">
      <formula1>roadrail</formula1>
    </dataValidation>
  </dataValidations>
  <hyperlinks>
    <hyperlink ref="B2" location="SCREENING!A1" display="Return to Screening sheet"/>
    <hyperlink ref="B72" location="SCREENING!A1" display="Return to Screening sheet"/>
  </hyperlinks>
  <printOptions/>
  <pageMargins left="0.75" right="0.75" top="1" bottom="1" header="0.5" footer="0.5"/>
  <pageSetup fitToHeight="1" fitToWidth="1" horizontalDpi="600" verticalDpi="600" orientation="portrait" paperSize="9" scale="73"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tabColor indexed="42"/>
    <pageSetUpPr fitToPage="1"/>
  </sheetPr>
  <dimension ref="B1:Y207"/>
  <sheetViews>
    <sheetView showGridLines="0" zoomScaleSheetLayoutView="100" workbookViewId="0" topLeftCell="A1">
      <pane ySplit="3" topLeftCell="BM4" activePane="bottomLeft" state="frozen"/>
      <selection pane="topLeft" activeCell="G36" sqref="G36"/>
      <selection pane="bottomLeft" activeCell="A1" sqref="A1"/>
    </sheetView>
  </sheetViews>
  <sheetFormatPr defaultColWidth="9.140625" defaultRowHeight="12.75" zeroHeight="1"/>
  <cols>
    <col min="1" max="1" width="3.7109375" style="147" customWidth="1"/>
    <col min="2" max="2" width="57.28125" style="133" customWidth="1"/>
    <col min="3" max="24" width="7.7109375" style="131" customWidth="1"/>
    <col min="25" max="25" width="3.00390625" style="147" customWidth="1"/>
    <col min="26" max="16384" width="0" style="147" hidden="1" customWidth="1"/>
  </cols>
  <sheetData>
    <row r="1" spans="2:24" s="9" customFormat="1" ht="12.75">
      <c r="B1" s="2" t="s">
        <v>537</v>
      </c>
      <c r="C1" s="157"/>
      <c r="D1" s="157"/>
      <c r="E1" s="157"/>
      <c r="F1" s="157"/>
      <c r="G1" s="157"/>
      <c r="H1" s="157"/>
      <c r="I1" s="157"/>
      <c r="J1" s="157"/>
      <c r="K1" s="157"/>
      <c r="L1" s="157"/>
      <c r="M1" s="157"/>
      <c r="N1" s="157"/>
      <c r="O1" s="157"/>
      <c r="P1" s="157"/>
      <c r="Q1" s="157"/>
      <c r="R1" s="157"/>
      <c r="S1" s="157"/>
      <c r="T1" s="157"/>
      <c r="U1" s="157"/>
      <c r="V1" s="157"/>
      <c r="W1" s="157"/>
      <c r="X1" s="157"/>
    </row>
    <row r="2" ht="11.25">
      <c r="B2" s="132" t="s">
        <v>345</v>
      </c>
    </row>
    <row r="3" spans="3:24" ht="11.25">
      <c r="C3" s="229">
        <v>2010</v>
      </c>
      <c r="D3" s="229">
        <v>2011</v>
      </c>
      <c r="E3" s="229">
        <v>2012</v>
      </c>
      <c r="F3" s="229">
        <v>2013</v>
      </c>
      <c r="G3" s="229">
        <v>2014</v>
      </c>
      <c r="H3" s="229">
        <v>2015</v>
      </c>
      <c r="I3" s="229">
        <v>2016</v>
      </c>
      <c r="J3" s="229">
        <v>2017</v>
      </c>
      <c r="K3" s="229">
        <v>2018</v>
      </c>
      <c r="L3" s="229">
        <v>2019</v>
      </c>
      <c r="M3" s="229">
        <v>2020</v>
      </c>
      <c r="N3" s="229">
        <v>2021</v>
      </c>
      <c r="O3" s="229">
        <v>2022</v>
      </c>
      <c r="P3" s="229">
        <v>2023</v>
      </c>
      <c r="Q3" s="229">
        <v>2024</v>
      </c>
      <c r="R3" s="229">
        <v>2025</v>
      </c>
      <c r="S3" s="229">
        <v>2026</v>
      </c>
      <c r="T3" s="229">
        <v>2027</v>
      </c>
      <c r="U3" s="229">
        <v>2028</v>
      </c>
      <c r="V3" s="229">
        <v>2029</v>
      </c>
      <c r="W3" s="229">
        <v>2030</v>
      </c>
      <c r="X3" s="243" t="s">
        <v>555</v>
      </c>
    </row>
    <row r="4" spans="2:24" ht="11.25">
      <c r="B4" s="134" t="s">
        <v>74</v>
      </c>
      <c r="C4" s="45"/>
      <c r="D4" s="45"/>
      <c r="E4" s="45"/>
      <c r="F4" s="45"/>
      <c r="G4" s="45"/>
      <c r="H4" s="45"/>
      <c r="I4" s="45"/>
      <c r="J4" s="45"/>
      <c r="K4" s="45"/>
      <c r="L4" s="45"/>
      <c r="M4" s="45"/>
      <c r="N4" s="45"/>
      <c r="O4" s="45"/>
      <c r="P4" s="45"/>
      <c r="Q4" s="45"/>
      <c r="R4" s="45"/>
      <c r="S4" s="45"/>
      <c r="T4" s="45"/>
      <c r="U4" s="45"/>
      <c r="V4" s="45"/>
      <c r="W4" s="45"/>
      <c r="X4" s="135">
        <f>SUM(C4:W4)</f>
        <v>0</v>
      </c>
    </row>
    <row r="5" spans="2:23" ht="11.25">
      <c r="B5" s="137"/>
      <c r="C5" s="133"/>
      <c r="D5" s="133"/>
      <c r="E5" s="133"/>
      <c r="F5" s="133"/>
      <c r="G5" s="133"/>
      <c r="H5" s="133"/>
      <c r="I5" s="133"/>
      <c r="J5" s="133"/>
      <c r="K5" s="133"/>
      <c r="L5" s="133"/>
      <c r="M5" s="133"/>
      <c r="N5" s="133"/>
      <c r="O5" s="133"/>
      <c r="P5" s="133"/>
      <c r="Q5" s="133"/>
      <c r="R5" s="133"/>
      <c r="S5" s="133"/>
      <c r="T5" s="133"/>
      <c r="U5" s="133"/>
      <c r="V5" s="133"/>
      <c r="W5" s="133"/>
    </row>
    <row r="6" spans="2:23" ht="11.25">
      <c r="B6" s="134" t="s">
        <v>505</v>
      </c>
      <c r="C6" s="350" t="s">
        <v>783</v>
      </c>
      <c r="D6" s="138"/>
      <c r="E6" s="138"/>
      <c r="F6" s="138"/>
      <c r="G6" s="138"/>
      <c r="H6" s="138"/>
      <c r="I6" s="138"/>
      <c r="J6" s="138"/>
      <c r="K6" s="138"/>
      <c r="L6" s="138"/>
      <c r="M6" s="138"/>
      <c r="N6" s="138"/>
      <c r="O6" s="138"/>
      <c r="P6" s="138"/>
      <c r="Q6" s="138"/>
      <c r="R6" s="138"/>
      <c r="S6" s="138"/>
      <c r="T6" s="138"/>
      <c r="U6" s="138"/>
      <c r="V6" s="138"/>
      <c r="W6" s="138"/>
    </row>
    <row r="7" spans="2:24" ht="11.25">
      <c r="B7" s="158" t="s">
        <v>843</v>
      </c>
      <c r="C7" s="140"/>
      <c r="D7" s="141"/>
      <c r="E7" s="141"/>
      <c r="F7" s="141"/>
      <c r="G7" s="141"/>
      <c r="H7" s="141"/>
      <c r="I7" s="141"/>
      <c r="J7" s="141"/>
      <c r="K7" s="141"/>
      <c r="L7" s="141"/>
      <c r="M7" s="141"/>
      <c r="N7" s="141"/>
      <c r="O7" s="141"/>
      <c r="P7" s="141"/>
      <c r="Q7" s="141"/>
      <c r="R7" s="141"/>
      <c r="S7" s="141"/>
      <c r="T7" s="141"/>
      <c r="U7" s="141"/>
      <c r="V7" s="141"/>
      <c r="W7" s="141"/>
      <c r="X7" s="143"/>
    </row>
    <row r="8" spans="2:23" ht="11.25">
      <c r="B8" s="158" t="s">
        <v>844</v>
      </c>
      <c r="C8" s="140"/>
      <c r="D8" s="141"/>
      <c r="E8" s="141"/>
      <c r="F8" s="141"/>
      <c r="G8" s="141"/>
      <c r="H8" s="141"/>
      <c r="I8" s="141"/>
      <c r="J8" s="141"/>
      <c r="K8" s="141"/>
      <c r="L8" s="141"/>
      <c r="M8" s="141"/>
      <c r="N8" s="141"/>
      <c r="O8" s="141"/>
      <c r="P8" s="141"/>
      <c r="Q8" s="141"/>
      <c r="R8" s="141"/>
      <c r="S8" s="141"/>
      <c r="T8" s="141"/>
      <c r="U8" s="141"/>
      <c r="V8" s="141"/>
      <c r="W8" s="140"/>
    </row>
    <row r="9" spans="2:23" ht="11.25">
      <c r="B9" s="158" t="s">
        <v>845</v>
      </c>
      <c r="C9" s="140"/>
      <c r="D9" s="141"/>
      <c r="E9" s="141"/>
      <c r="F9" s="141"/>
      <c r="G9" s="141"/>
      <c r="H9" s="141"/>
      <c r="I9" s="141"/>
      <c r="J9" s="141"/>
      <c r="K9" s="141"/>
      <c r="L9" s="141"/>
      <c r="M9" s="141"/>
      <c r="N9" s="141"/>
      <c r="O9" s="141"/>
      <c r="P9" s="141"/>
      <c r="Q9" s="141"/>
      <c r="R9" s="141"/>
      <c r="S9" s="141"/>
      <c r="T9" s="141"/>
      <c r="U9" s="141"/>
      <c r="V9" s="141"/>
      <c r="W9" s="140"/>
    </row>
    <row r="10" spans="2:23" ht="11.25">
      <c r="B10" s="158" t="s">
        <v>846</v>
      </c>
      <c r="C10" s="140"/>
      <c r="D10" s="141"/>
      <c r="E10" s="141"/>
      <c r="F10" s="141"/>
      <c r="G10" s="141"/>
      <c r="H10" s="141"/>
      <c r="I10" s="141"/>
      <c r="J10" s="141"/>
      <c r="K10" s="141"/>
      <c r="L10" s="141"/>
      <c r="M10" s="141"/>
      <c r="N10" s="141"/>
      <c r="O10" s="141"/>
      <c r="P10" s="141"/>
      <c r="Q10" s="141"/>
      <c r="R10" s="141"/>
      <c r="S10" s="141"/>
      <c r="T10" s="141"/>
      <c r="U10" s="141"/>
      <c r="V10" s="141"/>
      <c r="W10" s="140"/>
    </row>
    <row r="11" spans="2:23" ht="11.25">
      <c r="B11" s="158" t="s">
        <v>847</v>
      </c>
      <c r="C11" s="140"/>
      <c r="D11" s="141"/>
      <c r="E11" s="141"/>
      <c r="F11" s="141"/>
      <c r="G11" s="141"/>
      <c r="H11" s="141"/>
      <c r="I11" s="141"/>
      <c r="J11" s="141"/>
      <c r="K11" s="141"/>
      <c r="L11" s="141"/>
      <c r="M11" s="141"/>
      <c r="N11" s="141"/>
      <c r="O11" s="141"/>
      <c r="P11" s="141"/>
      <c r="Q11" s="141"/>
      <c r="R11" s="141"/>
      <c r="S11" s="141"/>
      <c r="T11" s="141"/>
      <c r="U11" s="141"/>
      <c r="V11" s="141"/>
      <c r="W11" s="140"/>
    </row>
    <row r="12" spans="2:23" ht="22.5">
      <c r="B12" s="158" t="s">
        <v>848</v>
      </c>
      <c r="C12" s="140"/>
      <c r="D12" s="141"/>
      <c r="E12" s="141"/>
      <c r="F12" s="141"/>
      <c r="G12" s="141"/>
      <c r="H12" s="141"/>
      <c r="I12" s="141"/>
      <c r="J12" s="141"/>
      <c r="K12" s="141"/>
      <c r="L12" s="141"/>
      <c r="M12" s="141"/>
      <c r="N12" s="141"/>
      <c r="O12" s="141"/>
      <c r="P12" s="141"/>
      <c r="Q12" s="141"/>
      <c r="R12" s="141"/>
      <c r="S12" s="141"/>
      <c r="T12" s="141"/>
      <c r="U12" s="141"/>
      <c r="V12" s="141"/>
      <c r="W12" s="140"/>
    </row>
    <row r="13" spans="2:23" ht="22.5">
      <c r="B13" s="158" t="s">
        <v>849</v>
      </c>
      <c r="C13" s="140"/>
      <c r="D13" s="141"/>
      <c r="E13" s="141"/>
      <c r="F13" s="141"/>
      <c r="G13" s="141"/>
      <c r="H13" s="141"/>
      <c r="I13" s="141"/>
      <c r="J13" s="141"/>
      <c r="K13" s="141"/>
      <c r="L13" s="141"/>
      <c r="M13" s="141"/>
      <c r="N13" s="141"/>
      <c r="O13" s="141"/>
      <c r="P13" s="141"/>
      <c r="Q13" s="141"/>
      <c r="R13" s="141"/>
      <c r="S13" s="141"/>
      <c r="T13" s="141"/>
      <c r="U13" s="141"/>
      <c r="V13" s="141"/>
      <c r="W13" s="140"/>
    </row>
    <row r="14" spans="2:23" ht="11.25">
      <c r="B14" s="158" t="s">
        <v>869</v>
      </c>
      <c r="C14" s="140"/>
      <c r="D14" s="141"/>
      <c r="E14" s="141"/>
      <c r="F14" s="141"/>
      <c r="G14" s="141"/>
      <c r="H14" s="141"/>
      <c r="I14" s="141"/>
      <c r="J14" s="141"/>
      <c r="K14" s="141"/>
      <c r="L14" s="141"/>
      <c r="M14" s="141"/>
      <c r="N14" s="141"/>
      <c r="O14" s="141"/>
      <c r="P14" s="141"/>
      <c r="Q14" s="141"/>
      <c r="R14" s="141"/>
      <c r="S14" s="141"/>
      <c r="T14" s="141"/>
      <c r="U14" s="141"/>
      <c r="V14" s="141"/>
      <c r="W14" s="140"/>
    </row>
    <row r="15" spans="2:23" ht="11.25">
      <c r="B15" s="158" t="s">
        <v>870</v>
      </c>
      <c r="C15" s="140"/>
      <c r="D15" s="141"/>
      <c r="E15" s="141"/>
      <c r="F15" s="141"/>
      <c r="G15" s="141"/>
      <c r="H15" s="141"/>
      <c r="I15" s="141"/>
      <c r="J15" s="141"/>
      <c r="K15" s="141"/>
      <c r="L15" s="141"/>
      <c r="M15" s="141"/>
      <c r="N15" s="141"/>
      <c r="O15" s="141"/>
      <c r="P15" s="141"/>
      <c r="Q15" s="141"/>
      <c r="R15" s="141"/>
      <c r="S15" s="141"/>
      <c r="T15" s="141"/>
      <c r="U15" s="141"/>
      <c r="V15" s="141"/>
      <c r="W15" s="140"/>
    </row>
    <row r="16" spans="2:23" ht="11.25">
      <c r="B16" s="158" t="s">
        <v>871</v>
      </c>
      <c r="C16" s="140"/>
      <c r="D16" s="141"/>
      <c r="E16" s="141"/>
      <c r="F16" s="141"/>
      <c r="G16" s="141"/>
      <c r="H16" s="141"/>
      <c r="I16" s="141"/>
      <c r="J16" s="141"/>
      <c r="K16" s="141"/>
      <c r="L16" s="141"/>
      <c r="M16" s="141"/>
      <c r="N16" s="141"/>
      <c r="O16" s="141"/>
      <c r="P16" s="141"/>
      <c r="Q16" s="141"/>
      <c r="R16" s="141"/>
      <c r="S16" s="141"/>
      <c r="T16" s="141"/>
      <c r="U16" s="141"/>
      <c r="V16" s="141"/>
      <c r="W16" s="140"/>
    </row>
    <row r="17" spans="2:23" ht="11.25">
      <c r="B17" s="158" t="s">
        <v>872</v>
      </c>
      <c r="C17" s="140"/>
      <c r="D17" s="141"/>
      <c r="E17" s="141"/>
      <c r="F17" s="141"/>
      <c r="G17" s="141"/>
      <c r="H17" s="141"/>
      <c r="I17" s="141"/>
      <c r="J17" s="141"/>
      <c r="K17" s="141"/>
      <c r="L17" s="141"/>
      <c r="M17" s="141"/>
      <c r="N17" s="141"/>
      <c r="O17" s="141"/>
      <c r="P17" s="141"/>
      <c r="Q17" s="141"/>
      <c r="R17" s="141"/>
      <c r="S17" s="141"/>
      <c r="T17" s="141"/>
      <c r="U17" s="141"/>
      <c r="V17" s="141"/>
      <c r="W17" s="141"/>
    </row>
    <row r="18" spans="2:23" ht="11.25">
      <c r="B18" s="158" t="s">
        <v>873</v>
      </c>
      <c r="C18" s="140"/>
      <c r="D18" s="141"/>
      <c r="E18" s="141"/>
      <c r="F18" s="141"/>
      <c r="G18" s="141"/>
      <c r="H18" s="141"/>
      <c r="I18" s="141"/>
      <c r="J18" s="141"/>
      <c r="K18" s="141"/>
      <c r="L18" s="141"/>
      <c r="M18" s="141"/>
      <c r="N18" s="141"/>
      <c r="O18" s="141"/>
      <c r="P18" s="141"/>
      <c r="Q18" s="141"/>
      <c r="R18" s="141"/>
      <c r="S18" s="141"/>
      <c r="T18" s="141"/>
      <c r="U18" s="141"/>
      <c r="V18" s="141"/>
      <c r="W18" s="140"/>
    </row>
    <row r="19" spans="2:23" ht="11.25">
      <c r="B19" s="158" t="s">
        <v>874</v>
      </c>
      <c r="C19" s="140"/>
      <c r="D19" s="141"/>
      <c r="E19" s="141"/>
      <c r="F19" s="141"/>
      <c r="G19" s="141"/>
      <c r="H19" s="141"/>
      <c r="I19" s="141"/>
      <c r="J19" s="141"/>
      <c r="K19" s="141"/>
      <c r="L19" s="141"/>
      <c r="M19" s="141"/>
      <c r="N19" s="141"/>
      <c r="O19" s="141"/>
      <c r="P19" s="141"/>
      <c r="Q19" s="141"/>
      <c r="R19" s="141"/>
      <c r="S19" s="141"/>
      <c r="T19" s="141"/>
      <c r="U19" s="141"/>
      <c r="V19" s="141"/>
      <c r="W19" s="140"/>
    </row>
    <row r="20" spans="2:23" ht="11.25">
      <c r="B20" s="158" t="s">
        <v>875</v>
      </c>
      <c r="C20" s="140"/>
      <c r="D20" s="141"/>
      <c r="E20" s="141"/>
      <c r="F20" s="141"/>
      <c r="G20" s="141"/>
      <c r="H20" s="141"/>
      <c r="I20" s="141"/>
      <c r="J20" s="141"/>
      <c r="K20" s="141"/>
      <c r="L20" s="141"/>
      <c r="M20" s="141"/>
      <c r="N20" s="141"/>
      <c r="O20" s="141"/>
      <c r="P20" s="141"/>
      <c r="Q20" s="141"/>
      <c r="R20" s="141"/>
      <c r="S20" s="141"/>
      <c r="T20" s="141"/>
      <c r="U20" s="141"/>
      <c r="V20" s="141"/>
      <c r="W20" s="140"/>
    </row>
    <row r="21" spans="2:23" ht="11.25">
      <c r="B21" s="158" t="s">
        <v>876</v>
      </c>
      <c r="C21" s="140"/>
      <c r="D21" s="141"/>
      <c r="E21" s="141"/>
      <c r="F21" s="141"/>
      <c r="G21" s="141"/>
      <c r="H21" s="141"/>
      <c r="I21" s="141"/>
      <c r="J21" s="141"/>
      <c r="K21" s="141"/>
      <c r="L21" s="141"/>
      <c r="M21" s="141"/>
      <c r="N21" s="141"/>
      <c r="O21" s="141"/>
      <c r="P21" s="141"/>
      <c r="Q21" s="141"/>
      <c r="R21" s="141"/>
      <c r="S21" s="141"/>
      <c r="T21" s="141"/>
      <c r="U21" s="141"/>
      <c r="V21" s="141"/>
      <c r="W21" s="140"/>
    </row>
    <row r="22" spans="2:23" ht="11.25">
      <c r="B22" s="158" t="s">
        <v>877</v>
      </c>
      <c r="C22" s="140"/>
      <c r="D22" s="141"/>
      <c r="E22" s="141"/>
      <c r="F22" s="141"/>
      <c r="G22" s="141"/>
      <c r="H22" s="141"/>
      <c r="I22" s="141"/>
      <c r="J22" s="141"/>
      <c r="K22" s="141"/>
      <c r="L22" s="141"/>
      <c r="M22" s="141"/>
      <c r="N22" s="141"/>
      <c r="O22" s="141"/>
      <c r="P22" s="141"/>
      <c r="Q22" s="141"/>
      <c r="R22" s="141"/>
      <c r="S22" s="141"/>
      <c r="T22" s="141"/>
      <c r="U22" s="141"/>
      <c r="V22" s="141"/>
      <c r="W22" s="140"/>
    </row>
    <row r="23" spans="2:23" ht="11.25">
      <c r="B23" s="158" t="s">
        <v>878</v>
      </c>
      <c r="C23" s="140"/>
      <c r="D23" s="141"/>
      <c r="E23" s="141"/>
      <c r="F23" s="141"/>
      <c r="G23" s="141"/>
      <c r="H23" s="141"/>
      <c r="I23" s="141"/>
      <c r="J23" s="141"/>
      <c r="K23" s="141"/>
      <c r="L23" s="141"/>
      <c r="M23" s="141"/>
      <c r="N23" s="141"/>
      <c r="O23" s="141"/>
      <c r="P23" s="141"/>
      <c r="Q23" s="141"/>
      <c r="R23" s="141"/>
      <c r="S23" s="141"/>
      <c r="T23" s="141"/>
      <c r="U23" s="141"/>
      <c r="V23" s="141"/>
      <c r="W23" s="140"/>
    </row>
    <row r="24" spans="2:23" ht="11.25">
      <c r="B24" s="158" t="s">
        <v>879</v>
      </c>
      <c r="C24" s="140"/>
      <c r="D24" s="141"/>
      <c r="E24" s="141"/>
      <c r="F24" s="141"/>
      <c r="G24" s="141"/>
      <c r="H24" s="141"/>
      <c r="I24" s="141"/>
      <c r="J24" s="141"/>
      <c r="K24" s="141"/>
      <c r="L24" s="141"/>
      <c r="M24" s="141"/>
      <c r="N24" s="141"/>
      <c r="O24" s="141"/>
      <c r="P24" s="141"/>
      <c r="Q24" s="141"/>
      <c r="R24" s="141"/>
      <c r="S24" s="141"/>
      <c r="T24" s="141"/>
      <c r="U24" s="141"/>
      <c r="V24" s="141"/>
      <c r="W24" s="140"/>
    </row>
    <row r="25" spans="2:23" ht="11.25">
      <c r="B25" s="158" t="s">
        <v>880</v>
      </c>
      <c r="C25" s="140"/>
      <c r="D25" s="141"/>
      <c r="E25" s="141"/>
      <c r="F25" s="141"/>
      <c r="G25" s="141"/>
      <c r="H25" s="141"/>
      <c r="I25" s="141"/>
      <c r="J25" s="141"/>
      <c r="K25" s="141"/>
      <c r="L25" s="141"/>
      <c r="M25" s="141"/>
      <c r="N25" s="141"/>
      <c r="O25" s="141"/>
      <c r="P25" s="141"/>
      <c r="Q25" s="141"/>
      <c r="R25" s="141"/>
      <c r="S25" s="141"/>
      <c r="T25" s="141"/>
      <c r="U25" s="141"/>
      <c r="V25" s="141"/>
      <c r="W25" s="140"/>
    </row>
    <row r="26" spans="2:23" ht="11.25">
      <c r="B26" s="158" t="s">
        <v>0</v>
      </c>
      <c r="C26" s="140"/>
      <c r="D26" s="141"/>
      <c r="E26" s="141"/>
      <c r="F26" s="141"/>
      <c r="G26" s="141"/>
      <c r="H26" s="141"/>
      <c r="I26" s="141"/>
      <c r="J26" s="141"/>
      <c r="K26" s="141"/>
      <c r="L26" s="141"/>
      <c r="M26" s="141"/>
      <c r="N26" s="141"/>
      <c r="O26" s="141"/>
      <c r="P26" s="141"/>
      <c r="Q26" s="141"/>
      <c r="R26" s="141"/>
      <c r="S26" s="141"/>
      <c r="T26" s="141"/>
      <c r="U26" s="141"/>
      <c r="V26" s="141"/>
      <c r="W26" s="140"/>
    </row>
    <row r="27" spans="2:23" ht="11.25">
      <c r="B27" s="158" t="s">
        <v>1</v>
      </c>
      <c r="C27" s="140"/>
      <c r="D27" s="141"/>
      <c r="E27" s="141"/>
      <c r="F27" s="141"/>
      <c r="G27" s="141"/>
      <c r="H27" s="141"/>
      <c r="I27" s="141"/>
      <c r="J27" s="141"/>
      <c r="K27" s="141"/>
      <c r="L27" s="141"/>
      <c r="M27" s="141"/>
      <c r="N27" s="141"/>
      <c r="O27" s="141"/>
      <c r="P27" s="141"/>
      <c r="Q27" s="141"/>
      <c r="R27" s="141"/>
      <c r="S27" s="141"/>
      <c r="T27" s="141"/>
      <c r="U27" s="141"/>
      <c r="V27" s="141"/>
      <c r="W27" s="140"/>
    </row>
    <row r="28" spans="2:23" ht="11.25">
      <c r="B28" s="158" t="s">
        <v>2</v>
      </c>
      <c r="C28" s="140"/>
      <c r="D28" s="141"/>
      <c r="E28" s="141"/>
      <c r="F28" s="141"/>
      <c r="G28" s="141"/>
      <c r="H28" s="141"/>
      <c r="I28" s="141"/>
      <c r="J28" s="141"/>
      <c r="K28" s="141"/>
      <c r="L28" s="141"/>
      <c r="M28" s="141"/>
      <c r="N28" s="141"/>
      <c r="O28" s="141"/>
      <c r="P28" s="141"/>
      <c r="Q28" s="141"/>
      <c r="R28" s="141"/>
      <c r="S28" s="141"/>
      <c r="T28" s="141"/>
      <c r="U28" s="141"/>
      <c r="V28" s="141"/>
      <c r="W28" s="140"/>
    </row>
    <row r="29" spans="2:23" ht="11.25">
      <c r="B29" s="158" t="s">
        <v>3</v>
      </c>
      <c r="C29" s="140"/>
      <c r="D29" s="141"/>
      <c r="E29" s="141"/>
      <c r="F29" s="141"/>
      <c r="G29" s="141"/>
      <c r="H29" s="141"/>
      <c r="I29" s="141"/>
      <c r="J29" s="141"/>
      <c r="K29" s="141"/>
      <c r="L29" s="141"/>
      <c r="M29" s="141"/>
      <c r="N29" s="141"/>
      <c r="O29" s="141"/>
      <c r="P29" s="141"/>
      <c r="Q29" s="141"/>
      <c r="R29" s="141"/>
      <c r="S29" s="141"/>
      <c r="T29" s="141"/>
      <c r="U29" s="141"/>
      <c r="V29" s="141"/>
      <c r="W29" s="140"/>
    </row>
    <row r="30" spans="2:23" ht="11.25">
      <c r="B30" s="158" t="s">
        <v>4</v>
      </c>
      <c r="C30" s="140"/>
      <c r="D30" s="141"/>
      <c r="E30" s="141"/>
      <c r="F30" s="141"/>
      <c r="G30" s="141"/>
      <c r="H30" s="141"/>
      <c r="I30" s="141"/>
      <c r="J30" s="141"/>
      <c r="K30" s="141"/>
      <c r="L30" s="141"/>
      <c r="M30" s="141"/>
      <c r="N30" s="141"/>
      <c r="O30" s="141"/>
      <c r="P30" s="141"/>
      <c r="Q30" s="141"/>
      <c r="R30" s="141"/>
      <c r="S30" s="141"/>
      <c r="T30" s="141"/>
      <c r="U30" s="141"/>
      <c r="V30" s="141"/>
      <c r="W30" s="140"/>
    </row>
    <row r="31" spans="2:23" ht="11.25">
      <c r="B31" s="158" t="s">
        <v>5</v>
      </c>
      <c r="C31" s="140"/>
      <c r="D31" s="141"/>
      <c r="E31" s="141"/>
      <c r="F31" s="141"/>
      <c r="G31" s="141"/>
      <c r="H31" s="141"/>
      <c r="I31" s="141"/>
      <c r="J31" s="141"/>
      <c r="K31" s="141"/>
      <c r="L31" s="141"/>
      <c r="M31" s="141"/>
      <c r="N31" s="141"/>
      <c r="O31" s="141"/>
      <c r="P31" s="141"/>
      <c r="Q31" s="141"/>
      <c r="R31" s="141"/>
      <c r="S31" s="141"/>
      <c r="T31" s="141"/>
      <c r="U31" s="141"/>
      <c r="V31" s="141"/>
      <c r="W31" s="140"/>
    </row>
    <row r="32" spans="2:23" ht="11.25">
      <c r="B32" s="158" t="s">
        <v>6</v>
      </c>
      <c r="C32" s="140"/>
      <c r="D32" s="141"/>
      <c r="E32" s="141"/>
      <c r="F32" s="141"/>
      <c r="G32" s="141"/>
      <c r="H32" s="141"/>
      <c r="I32" s="141"/>
      <c r="J32" s="141"/>
      <c r="K32" s="141"/>
      <c r="L32" s="141"/>
      <c r="M32" s="141"/>
      <c r="N32" s="141"/>
      <c r="O32" s="141"/>
      <c r="P32" s="141"/>
      <c r="Q32" s="141"/>
      <c r="R32" s="141"/>
      <c r="S32" s="141"/>
      <c r="T32" s="141"/>
      <c r="U32" s="141"/>
      <c r="V32" s="141"/>
      <c r="W32" s="140"/>
    </row>
    <row r="33" spans="2:23" ht="22.5">
      <c r="B33" s="158" t="s">
        <v>7</v>
      </c>
      <c r="C33" s="140"/>
      <c r="D33" s="141"/>
      <c r="E33" s="141"/>
      <c r="F33" s="141"/>
      <c r="G33" s="141"/>
      <c r="H33" s="141"/>
      <c r="I33" s="141"/>
      <c r="J33" s="141"/>
      <c r="K33" s="141"/>
      <c r="L33" s="141"/>
      <c r="M33" s="141"/>
      <c r="N33" s="141"/>
      <c r="O33" s="141"/>
      <c r="P33" s="141"/>
      <c r="Q33" s="141"/>
      <c r="R33" s="141"/>
      <c r="S33" s="141"/>
      <c r="T33" s="141"/>
      <c r="U33" s="141"/>
      <c r="V33" s="141"/>
      <c r="W33" s="140"/>
    </row>
    <row r="34" spans="2:23" ht="22.5">
      <c r="B34" s="158" t="s">
        <v>9</v>
      </c>
      <c r="C34" s="140"/>
      <c r="D34" s="141"/>
      <c r="E34" s="141"/>
      <c r="F34" s="141"/>
      <c r="G34" s="141"/>
      <c r="H34" s="141"/>
      <c r="I34" s="141"/>
      <c r="J34" s="141"/>
      <c r="K34" s="141"/>
      <c r="L34" s="141"/>
      <c r="M34" s="141"/>
      <c r="N34" s="141"/>
      <c r="O34" s="141"/>
      <c r="P34" s="141"/>
      <c r="Q34" s="141"/>
      <c r="R34" s="141"/>
      <c r="S34" s="141"/>
      <c r="T34" s="141"/>
      <c r="U34" s="141"/>
      <c r="V34" s="141"/>
      <c r="W34" s="140"/>
    </row>
    <row r="35" spans="2:23" ht="11.25">
      <c r="B35" s="158" t="s">
        <v>10</v>
      </c>
      <c r="C35" s="140"/>
      <c r="D35" s="141"/>
      <c r="E35" s="141"/>
      <c r="F35" s="141"/>
      <c r="G35" s="141"/>
      <c r="H35" s="141"/>
      <c r="I35" s="141"/>
      <c r="J35" s="141"/>
      <c r="K35" s="141"/>
      <c r="L35" s="141"/>
      <c r="M35" s="141"/>
      <c r="N35" s="141"/>
      <c r="O35" s="141"/>
      <c r="P35" s="141"/>
      <c r="Q35" s="141"/>
      <c r="R35" s="141"/>
      <c r="S35" s="141"/>
      <c r="T35" s="141"/>
      <c r="U35" s="141"/>
      <c r="V35" s="141"/>
      <c r="W35" s="140"/>
    </row>
    <row r="36" spans="2:23" ht="11.25">
      <c r="B36" s="158" t="s">
        <v>11</v>
      </c>
      <c r="C36" s="140"/>
      <c r="D36" s="141"/>
      <c r="E36" s="141"/>
      <c r="F36" s="141"/>
      <c r="G36" s="141"/>
      <c r="H36" s="141"/>
      <c r="I36" s="141"/>
      <c r="J36" s="141"/>
      <c r="K36" s="141"/>
      <c r="L36" s="141"/>
      <c r="M36" s="141"/>
      <c r="N36" s="141"/>
      <c r="O36" s="141"/>
      <c r="P36" s="141"/>
      <c r="Q36" s="141"/>
      <c r="R36" s="141"/>
      <c r="S36" s="141"/>
      <c r="T36" s="141"/>
      <c r="U36" s="141"/>
      <c r="V36" s="141"/>
      <c r="W36" s="140"/>
    </row>
    <row r="37" spans="2:23" ht="11.25">
      <c r="B37" s="158" t="s">
        <v>12</v>
      </c>
      <c r="C37" s="140"/>
      <c r="D37" s="141"/>
      <c r="E37" s="141"/>
      <c r="F37" s="141"/>
      <c r="G37" s="141"/>
      <c r="H37" s="141"/>
      <c r="I37" s="141"/>
      <c r="J37" s="141"/>
      <c r="K37" s="141"/>
      <c r="L37" s="141"/>
      <c r="M37" s="141"/>
      <c r="N37" s="141"/>
      <c r="O37" s="141"/>
      <c r="P37" s="141"/>
      <c r="Q37" s="141"/>
      <c r="R37" s="141"/>
      <c r="S37" s="141"/>
      <c r="T37" s="141"/>
      <c r="U37" s="141"/>
      <c r="V37" s="141"/>
      <c r="W37" s="140"/>
    </row>
    <row r="38" spans="2:23" ht="11.25">
      <c r="B38" s="158" t="s">
        <v>13</v>
      </c>
      <c r="C38" s="140"/>
      <c r="D38" s="141"/>
      <c r="E38" s="141"/>
      <c r="F38" s="141"/>
      <c r="G38" s="141"/>
      <c r="H38" s="141"/>
      <c r="I38" s="141"/>
      <c r="J38" s="141"/>
      <c r="K38" s="141"/>
      <c r="L38" s="141"/>
      <c r="M38" s="141"/>
      <c r="N38" s="141"/>
      <c r="O38" s="141"/>
      <c r="P38" s="141"/>
      <c r="Q38" s="141"/>
      <c r="R38" s="141"/>
      <c r="S38" s="141"/>
      <c r="T38" s="141"/>
      <c r="U38" s="141"/>
      <c r="V38" s="141"/>
      <c r="W38" s="140"/>
    </row>
    <row r="39" spans="2:23" ht="22.5">
      <c r="B39" s="158" t="s">
        <v>14</v>
      </c>
      <c r="C39" s="140"/>
      <c r="D39" s="141"/>
      <c r="E39" s="141"/>
      <c r="F39" s="141"/>
      <c r="G39" s="141"/>
      <c r="H39" s="141"/>
      <c r="I39" s="141"/>
      <c r="J39" s="141"/>
      <c r="K39" s="141"/>
      <c r="L39" s="141"/>
      <c r="M39" s="141"/>
      <c r="N39" s="141"/>
      <c r="O39" s="141"/>
      <c r="P39" s="141"/>
      <c r="Q39" s="141"/>
      <c r="R39" s="141"/>
      <c r="S39" s="141"/>
      <c r="T39" s="141"/>
      <c r="U39" s="141"/>
      <c r="V39" s="141"/>
      <c r="W39" s="140"/>
    </row>
    <row r="40" spans="2:23" ht="11.25">
      <c r="B40" s="158" t="s">
        <v>15</v>
      </c>
      <c r="C40" s="140"/>
      <c r="D40" s="141"/>
      <c r="E40" s="141"/>
      <c r="F40" s="141"/>
      <c r="G40" s="141"/>
      <c r="H40" s="141"/>
      <c r="I40" s="141"/>
      <c r="J40" s="141"/>
      <c r="K40" s="141"/>
      <c r="L40" s="141"/>
      <c r="M40" s="141"/>
      <c r="N40" s="141"/>
      <c r="O40" s="141"/>
      <c r="P40" s="141"/>
      <c r="Q40" s="141"/>
      <c r="R40" s="141"/>
      <c r="S40" s="141"/>
      <c r="T40" s="141"/>
      <c r="U40" s="141"/>
      <c r="V40" s="141"/>
      <c r="W40" s="140"/>
    </row>
    <row r="41" spans="2:23" ht="11.25">
      <c r="B41" s="158" t="s">
        <v>16</v>
      </c>
      <c r="C41" s="140"/>
      <c r="D41" s="141"/>
      <c r="E41" s="141"/>
      <c r="F41" s="141"/>
      <c r="G41" s="141"/>
      <c r="H41" s="141"/>
      <c r="I41" s="141"/>
      <c r="J41" s="141"/>
      <c r="K41" s="141"/>
      <c r="L41" s="141"/>
      <c r="M41" s="141"/>
      <c r="N41" s="141"/>
      <c r="O41" s="141"/>
      <c r="P41" s="141"/>
      <c r="Q41" s="141"/>
      <c r="R41" s="141"/>
      <c r="S41" s="141"/>
      <c r="T41" s="141"/>
      <c r="U41" s="141"/>
      <c r="V41" s="141"/>
      <c r="W41" s="140"/>
    </row>
    <row r="42" spans="2:23" ht="11.25">
      <c r="B42" s="158" t="s">
        <v>17</v>
      </c>
      <c r="C42" s="140"/>
      <c r="D42" s="141"/>
      <c r="E42" s="141"/>
      <c r="F42" s="141"/>
      <c r="G42" s="141"/>
      <c r="H42" s="141"/>
      <c r="I42" s="141"/>
      <c r="J42" s="141"/>
      <c r="K42" s="141"/>
      <c r="L42" s="141"/>
      <c r="M42" s="141"/>
      <c r="N42" s="141"/>
      <c r="O42" s="141"/>
      <c r="P42" s="141"/>
      <c r="Q42" s="141"/>
      <c r="R42" s="141"/>
      <c r="S42" s="141"/>
      <c r="T42" s="141"/>
      <c r="U42" s="141"/>
      <c r="V42" s="141"/>
      <c r="W42" s="140"/>
    </row>
    <row r="43" spans="2:23" ht="11.25">
      <c r="B43" s="158" t="s">
        <v>18</v>
      </c>
      <c r="C43" s="140"/>
      <c r="D43" s="141"/>
      <c r="E43" s="141"/>
      <c r="F43" s="141"/>
      <c r="G43" s="141"/>
      <c r="H43" s="141"/>
      <c r="I43" s="141"/>
      <c r="J43" s="141"/>
      <c r="K43" s="141"/>
      <c r="L43" s="141"/>
      <c r="M43" s="141"/>
      <c r="N43" s="141"/>
      <c r="O43" s="141"/>
      <c r="P43" s="141"/>
      <c r="Q43" s="141"/>
      <c r="R43" s="141"/>
      <c r="S43" s="141"/>
      <c r="T43" s="141"/>
      <c r="U43" s="141"/>
      <c r="V43" s="141"/>
      <c r="W43" s="140"/>
    </row>
    <row r="44" spans="2:23" ht="11.25">
      <c r="B44" s="158" t="s">
        <v>19</v>
      </c>
      <c r="C44" s="140"/>
      <c r="D44" s="141"/>
      <c r="E44" s="141"/>
      <c r="F44" s="141"/>
      <c r="G44" s="141"/>
      <c r="H44" s="141"/>
      <c r="I44" s="141"/>
      <c r="J44" s="141"/>
      <c r="K44" s="141"/>
      <c r="L44" s="141"/>
      <c r="M44" s="141"/>
      <c r="N44" s="141"/>
      <c r="O44" s="141"/>
      <c r="P44" s="141"/>
      <c r="Q44" s="141"/>
      <c r="R44" s="141"/>
      <c r="S44" s="141"/>
      <c r="T44" s="141"/>
      <c r="U44" s="141"/>
      <c r="V44" s="141"/>
      <c r="W44" s="140"/>
    </row>
    <row r="45" spans="2:23" ht="11.25">
      <c r="B45" s="158" t="s">
        <v>20</v>
      </c>
      <c r="C45" s="140"/>
      <c r="D45" s="140"/>
      <c r="E45" s="140"/>
      <c r="F45" s="141"/>
      <c r="G45" s="141"/>
      <c r="H45" s="141"/>
      <c r="I45" s="141"/>
      <c r="J45" s="141"/>
      <c r="K45" s="141"/>
      <c r="L45" s="141"/>
      <c r="M45" s="141"/>
      <c r="N45" s="141"/>
      <c r="O45" s="141"/>
      <c r="P45" s="141"/>
      <c r="Q45" s="141"/>
      <c r="R45" s="141"/>
      <c r="S45" s="141"/>
      <c r="T45" s="141"/>
      <c r="U45" s="141"/>
      <c r="V45" s="141"/>
      <c r="W45" s="141"/>
    </row>
    <row r="46" spans="2:23" ht="22.5">
      <c r="B46" s="158" t="s">
        <v>21</v>
      </c>
      <c r="C46" s="140"/>
      <c r="D46" s="141"/>
      <c r="E46" s="141"/>
      <c r="F46" s="141"/>
      <c r="G46" s="141"/>
      <c r="H46" s="141"/>
      <c r="I46" s="141"/>
      <c r="J46" s="141"/>
      <c r="K46" s="141"/>
      <c r="L46" s="141"/>
      <c r="M46" s="141"/>
      <c r="N46" s="141"/>
      <c r="O46" s="141"/>
      <c r="P46" s="141"/>
      <c r="Q46" s="141"/>
      <c r="R46" s="141"/>
      <c r="S46" s="141"/>
      <c r="T46" s="141"/>
      <c r="U46" s="141"/>
      <c r="V46" s="141"/>
      <c r="W46" s="140"/>
    </row>
    <row r="47" spans="2:23" ht="11.25">
      <c r="B47" s="158" t="s">
        <v>22</v>
      </c>
      <c r="C47" s="140"/>
      <c r="D47" s="141"/>
      <c r="E47" s="141"/>
      <c r="F47" s="141"/>
      <c r="G47" s="141"/>
      <c r="H47" s="141"/>
      <c r="I47" s="141"/>
      <c r="J47" s="141"/>
      <c r="K47" s="141"/>
      <c r="L47" s="141"/>
      <c r="M47" s="141"/>
      <c r="N47" s="141"/>
      <c r="O47" s="141"/>
      <c r="P47" s="141"/>
      <c r="Q47" s="141"/>
      <c r="R47" s="141"/>
      <c r="S47" s="141"/>
      <c r="T47" s="141"/>
      <c r="U47" s="141"/>
      <c r="V47" s="141"/>
      <c r="W47" s="140"/>
    </row>
    <row r="48" spans="2:23" ht="11.25">
      <c r="B48" s="158" t="s">
        <v>23</v>
      </c>
      <c r="C48" s="140"/>
      <c r="D48" s="141"/>
      <c r="E48" s="141"/>
      <c r="F48" s="141"/>
      <c r="G48" s="141"/>
      <c r="H48" s="141"/>
      <c r="I48" s="141"/>
      <c r="J48" s="141"/>
      <c r="K48" s="141"/>
      <c r="L48" s="141"/>
      <c r="M48" s="141"/>
      <c r="N48" s="141"/>
      <c r="O48" s="141"/>
      <c r="P48" s="141"/>
      <c r="Q48" s="141"/>
      <c r="R48" s="141"/>
      <c r="S48" s="141"/>
      <c r="T48" s="141"/>
      <c r="U48" s="141"/>
      <c r="V48" s="141"/>
      <c r="W48" s="140"/>
    </row>
    <row r="49" spans="2:23" ht="11.25">
      <c r="B49" s="158" t="s">
        <v>24</v>
      </c>
      <c r="C49" s="140"/>
      <c r="D49" s="141"/>
      <c r="E49" s="141"/>
      <c r="F49" s="141"/>
      <c r="G49" s="141"/>
      <c r="H49" s="141"/>
      <c r="I49" s="141"/>
      <c r="J49" s="141"/>
      <c r="K49" s="141"/>
      <c r="L49" s="141"/>
      <c r="M49" s="141"/>
      <c r="N49" s="141"/>
      <c r="O49" s="141"/>
      <c r="P49" s="141"/>
      <c r="Q49" s="141"/>
      <c r="R49" s="141"/>
      <c r="S49" s="141"/>
      <c r="T49" s="141"/>
      <c r="U49" s="141"/>
      <c r="V49" s="141"/>
      <c r="W49" s="140"/>
    </row>
    <row r="50" spans="2:23" ht="11.25">
      <c r="B50" s="158" t="s">
        <v>25</v>
      </c>
      <c r="C50" s="140"/>
      <c r="D50" s="141"/>
      <c r="E50" s="141"/>
      <c r="F50" s="141"/>
      <c r="G50" s="141"/>
      <c r="H50" s="141"/>
      <c r="I50" s="141"/>
      <c r="J50" s="141"/>
      <c r="K50" s="141"/>
      <c r="L50" s="141"/>
      <c r="M50" s="141"/>
      <c r="N50" s="141"/>
      <c r="O50" s="141"/>
      <c r="P50" s="141"/>
      <c r="Q50" s="141"/>
      <c r="R50" s="141"/>
      <c r="S50" s="141"/>
      <c r="T50" s="141"/>
      <c r="U50" s="141"/>
      <c r="V50" s="141"/>
      <c r="W50" s="140"/>
    </row>
    <row r="51" spans="2:23" ht="11.25">
      <c r="B51" s="158" t="s">
        <v>26</v>
      </c>
      <c r="C51" s="140"/>
      <c r="D51" s="141"/>
      <c r="E51" s="141"/>
      <c r="F51" s="141"/>
      <c r="G51" s="141"/>
      <c r="H51" s="141"/>
      <c r="I51" s="141"/>
      <c r="J51" s="141"/>
      <c r="K51" s="141"/>
      <c r="L51" s="141"/>
      <c r="M51" s="141"/>
      <c r="N51" s="141"/>
      <c r="O51" s="141"/>
      <c r="P51" s="141"/>
      <c r="Q51" s="141"/>
      <c r="R51" s="141"/>
      <c r="S51" s="141"/>
      <c r="T51" s="141"/>
      <c r="U51" s="141"/>
      <c r="V51" s="141"/>
      <c r="W51" s="140"/>
    </row>
    <row r="52" spans="2:23" ht="11.25">
      <c r="B52" s="158" t="s">
        <v>27</v>
      </c>
      <c r="C52" s="140"/>
      <c r="D52" s="141"/>
      <c r="E52" s="141"/>
      <c r="F52" s="141"/>
      <c r="G52" s="141"/>
      <c r="H52" s="141"/>
      <c r="I52" s="141"/>
      <c r="J52" s="141"/>
      <c r="K52" s="141"/>
      <c r="L52" s="141"/>
      <c r="M52" s="141"/>
      <c r="N52" s="141"/>
      <c r="O52" s="141"/>
      <c r="P52" s="141"/>
      <c r="Q52" s="141"/>
      <c r="R52" s="141"/>
      <c r="S52" s="141"/>
      <c r="T52" s="141"/>
      <c r="U52" s="141"/>
      <c r="V52" s="141"/>
      <c r="W52" s="140"/>
    </row>
    <row r="53" spans="2:23" ht="11.25">
      <c r="B53" s="158" t="s">
        <v>210</v>
      </c>
      <c r="C53" s="140"/>
      <c r="D53" s="141"/>
      <c r="E53" s="141"/>
      <c r="F53" s="141"/>
      <c r="G53" s="141"/>
      <c r="H53" s="141"/>
      <c r="I53" s="141"/>
      <c r="J53" s="141"/>
      <c r="K53" s="141"/>
      <c r="L53" s="141"/>
      <c r="M53" s="141"/>
      <c r="N53" s="141"/>
      <c r="O53" s="141"/>
      <c r="P53" s="141"/>
      <c r="Q53" s="141"/>
      <c r="R53" s="141"/>
      <c r="S53" s="141"/>
      <c r="T53" s="141"/>
      <c r="U53" s="141"/>
      <c r="V53" s="141"/>
      <c r="W53" s="140"/>
    </row>
    <row r="54" spans="2:23" ht="11.25">
      <c r="B54" s="158" t="s">
        <v>211</v>
      </c>
      <c r="C54" s="140"/>
      <c r="D54" s="140"/>
      <c r="E54" s="140"/>
      <c r="F54" s="140"/>
      <c r="G54" s="140"/>
      <c r="H54" s="140"/>
      <c r="I54" s="140"/>
      <c r="J54" s="140"/>
      <c r="K54" s="140"/>
      <c r="L54" s="140"/>
      <c r="M54" s="140"/>
      <c r="N54" s="140"/>
      <c r="O54" s="140"/>
      <c r="P54" s="140"/>
      <c r="Q54" s="140"/>
      <c r="R54" s="140"/>
      <c r="S54" s="140"/>
      <c r="T54" s="140"/>
      <c r="U54" s="140"/>
      <c r="V54" s="140"/>
      <c r="W54" s="140"/>
    </row>
    <row r="55" spans="2:23" ht="11.25">
      <c r="B55" s="158" t="s">
        <v>212</v>
      </c>
      <c r="C55" s="140"/>
      <c r="D55" s="141"/>
      <c r="E55" s="141"/>
      <c r="F55" s="141"/>
      <c r="G55" s="141"/>
      <c r="H55" s="141"/>
      <c r="I55" s="141"/>
      <c r="J55" s="141"/>
      <c r="K55" s="141"/>
      <c r="L55" s="141"/>
      <c r="M55" s="141"/>
      <c r="N55" s="141"/>
      <c r="O55" s="141"/>
      <c r="P55" s="141"/>
      <c r="Q55" s="141"/>
      <c r="R55" s="141"/>
      <c r="S55" s="141"/>
      <c r="T55" s="141"/>
      <c r="U55" s="141"/>
      <c r="V55" s="141"/>
      <c r="W55" s="141"/>
    </row>
    <row r="56" spans="2:25" ht="11.25">
      <c r="B56" s="142" t="s">
        <v>217</v>
      </c>
      <c r="C56" s="143">
        <f>SUM(C7:C55)</f>
        <v>0</v>
      </c>
      <c r="D56" s="143">
        <f>SUM(D7:D55)</f>
        <v>0</v>
      </c>
      <c r="E56" s="143">
        <f>SUM(E7:E55)</f>
        <v>0</v>
      </c>
      <c r="F56" s="143">
        <f aca="true" t="shared" si="0" ref="F56:W56">SUM(F7:F55)</f>
        <v>0</v>
      </c>
      <c r="G56" s="143">
        <f t="shared" si="0"/>
        <v>0</v>
      </c>
      <c r="H56" s="143">
        <f t="shared" si="0"/>
        <v>0</v>
      </c>
      <c r="I56" s="143">
        <f t="shared" si="0"/>
        <v>0</v>
      </c>
      <c r="J56" s="143">
        <f t="shared" si="0"/>
        <v>0</v>
      </c>
      <c r="K56" s="143">
        <f t="shared" si="0"/>
        <v>0</v>
      </c>
      <c r="L56" s="143">
        <f t="shared" si="0"/>
        <v>0</v>
      </c>
      <c r="M56" s="143">
        <f t="shared" si="0"/>
        <v>0</v>
      </c>
      <c r="N56" s="143">
        <f t="shared" si="0"/>
        <v>0</v>
      </c>
      <c r="O56" s="143">
        <f t="shared" si="0"/>
        <v>0</v>
      </c>
      <c r="P56" s="143">
        <f t="shared" si="0"/>
        <v>0</v>
      </c>
      <c r="Q56" s="143">
        <f t="shared" si="0"/>
        <v>0</v>
      </c>
      <c r="R56" s="143">
        <f t="shared" si="0"/>
        <v>0</v>
      </c>
      <c r="S56" s="143">
        <f t="shared" si="0"/>
        <v>0</v>
      </c>
      <c r="T56" s="143">
        <f t="shared" si="0"/>
        <v>0</v>
      </c>
      <c r="U56" s="143">
        <f t="shared" si="0"/>
        <v>0</v>
      </c>
      <c r="V56" s="143">
        <f t="shared" si="0"/>
        <v>0</v>
      </c>
      <c r="W56" s="143">
        <f t="shared" si="0"/>
        <v>0</v>
      </c>
      <c r="Y56" s="160"/>
    </row>
    <row r="57" spans="2:25" ht="11.25">
      <c r="B57" s="132" t="s">
        <v>345</v>
      </c>
      <c r="C57" s="143"/>
      <c r="D57" s="143"/>
      <c r="E57" s="143"/>
      <c r="F57" s="143"/>
      <c r="G57" s="143"/>
      <c r="H57" s="143"/>
      <c r="I57" s="143"/>
      <c r="J57" s="143"/>
      <c r="K57" s="143"/>
      <c r="L57" s="143"/>
      <c r="M57" s="143"/>
      <c r="N57" s="143"/>
      <c r="O57" s="143"/>
      <c r="P57" s="143"/>
      <c r="Q57" s="143"/>
      <c r="R57" s="143"/>
      <c r="S57" s="143"/>
      <c r="T57" s="143"/>
      <c r="U57" s="143"/>
      <c r="V57" s="143"/>
      <c r="W57" s="143"/>
      <c r="Y57" s="160"/>
    </row>
    <row r="58" spans="2:25" ht="11.25">
      <c r="B58" s="142"/>
      <c r="C58" s="145">
        <f aca="true" t="shared" si="1" ref="C58:W58">IF(C4=0,1,IF(C56=100%,1,0))</f>
        <v>1</v>
      </c>
      <c r="D58" s="145">
        <f t="shared" si="1"/>
        <v>1</v>
      </c>
      <c r="E58" s="145">
        <f t="shared" si="1"/>
        <v>1</v>
      </c>
      <c r="F58" s="145">
        <f t="shared" si="1"/>
        <v>1</v>
      </c>
      <c r="G58" s="145">
        <f t="shared" si="1"/>
        <v>1</v>
      </c>
      <c r="H58" s="145">
        <f t="shared" si="1"/>
        <v>1</v>
      </c>
      <c r="I58" s="145">
        <f t="shared" si="1"/>
        <v>1</v>
      </c>
      <c r="J58" s="145">
        <f t="shared" si="1"/>
        <v>1</v>
      </c>
      <c r="K58" s="145">
        <f t="shared" si="1"/>
        <v>1</v>
      </c>
      <c r="L58" s="145">
        <f t="shared" si="1"/>
        <v>1</v>
      </c>
      <c r="M58" s="145">
        <f t="shared" si="1"/>
        <v>1</v>
      </c>
      <c r="N58" s="145">
        <f t="shared" si="1"/>
        <v>1</v>
      </c>
      <c r="O58" s="145">
        <f t="shared" si="1"/>
        <v>1</v>
      </c>
      <c r="P58" s="145">
        <f t="shared" si="1"/>
        <v>1</v>
      </c>
      <c r="Q58" s="145">
        <f t="shared" si="1"/>
        <v>1</v>
      </c>
      <c r="R58" s="145">
        <f t="shared" si="1"/>
        <v>1</v>
      </c>
      <c r="S58" s="145">
        <f t="shared" si="1"/>
        <v>1</v>
      </c>
      <c r="T58" s="145">
        <f t="shared" si="1"/>
        <v>1</v>
      </c>
      <c r="U58" s="145">
        <f t="shared" si="1"/>
        <v>1</v>
      </c>
      <c r="V58" s="145">
        <f t="shared" si="1"/>
        <v>1</v>
      </c>
      <c r="W58" s="145">
        <f t="shared" si="1"/>
        <v>1</v>
      </c>
      <c r="Y58" s="160"/>
    </row>
    <row r="59" spans="2:25" ht="11.25">
      <c r="B59" s="58" t="s">
        <v>79</v>
      </c>
      <c r="P59" s="143"/>
      <c r="Q59" s="143"/>
      <c r="R59" s="143"/>
      <c r="S59" s="143"/>
      <c r="T59" s="143"/>
      <c r="U59" s="143"/>
      <c r="V59" s="143"/>
      <c r="W59" s="143"/>
      <c r="Y59" s="160"/>
    </row>
    <row r="60" spans="2:25" ht="11.25">
      <c r="B60" s="613"/>
      <c r="C60" s="146"/>
      <c r="D60" s="146"/>
      <c r="E60" s="146"/>
      <c r="F60" s="146"/>
      <c r="G60" s="146"/>
      <c r="H60" s="146"/>
      <c r="I60" s="146"/>
      <c r="J60" s="146"/>
      <c r="K60" s="146"/>
      <c r="L60" s="146"/>
      <c r="M60" s="146"/>
      <c r="N60" s="146"/>
      <c r="O60" s="146"/>
      <c r="P60" s="143"/>
      <c r="Q60" s="143"/>
      <c r="R60" s="143"/>
      <c r="S60" s="143"/>
      <c r="T60" s="143"/>
      <c r="U60" s="143"/>
      <c r="V60" s="143"/>
      <c r="W60" s="143"/>
      <c r="Y60" s="160"/>
    </row>
    <row r="61" spans="2:25" ht="11.25">
      <c r="B61" s="614"/>
      <c r="C61" s="146"/>
      <c r="D61" s="146"/>
      <c r="E61" s="146"/>
      <c r="F61" s="146"/>
      <c r="G61" s="146"/>
      <c r="H61" s="146"/>
      <c r="I61" s="146"/>
      <c r="J61" s="146"/>
      <c r="K61" s="146"/>
      <c r="L61" s="146"/>
      <c r="M61" s="146"/>
      <c r="N61" s="146"/>
      <c r="O61" s="146"/>
      <c r="P61" s="143"/>
      <c r="Q61" s="143"/>
      <c r="R61" s="143"/>
      <c r="S61" s="143"/>
      <c r="T61" s="143"/>
      <c r="U61" s="143"/>
      <c r="V61" s="143"/>
      <c r="W61" s="143"/>
      <c r="Y61" s="160"/>
    </row>
    <row r="62" spans="2:23" ht="11.25">
      <c r="B62" s="614"/>
      <c r="C62" s="146"/>
      <c r="D62" s="146"/>
      <c r="E62" s="146"/>
      <c r="F62" s="146"/>
      <c r="G62" s="146"/>
      <c r="H62" s="146"/>
      <c r="I62" s="146"/>
      <c r="J62" s="146"/>
      <c r="K62" s="146"/>
      <c r="L62" s="146"/>
      <c r="M62" s="146"/>
      <c r="N62" s="146"/>
      <c r="O62" s="146"/>
      <c r="P62" s="145">
        <f aca="true" t="shared" si="2" ref="P62:W62">IF(P4=0,1,IF(P56=100%,1,0))</f>
        <v>1</v>
      </c>
      <c r="Q62" s="145">
        <f t="shared" si="2"/>
        <v>1</v>
      </c>
      <c r="R62" s="145">
        <f t="shared" si="2"/>
        <v>1</v>
      </c>
      <c r="S62" s="145">
        <f t="shared" si="2"/>
        <v>1</v>
      </c>
      <c r="T62" s="145">
        <f t="shared" si="2"/>
        <v>1</v>
      </c>
      <c r="U62" s="145">
        <f t="shared" si="2"/>
        <v>1</v>
      </c>
      <c r="V62" s="145">
        <f t="shared" si="2"/>
        <v>1</v>
      </c>
      <c r="W62" s="145">
        <f t="shared" si="2"/>
        <v>1</v>
      </c>
    </row>
    <row r="63" spans="2:23" ht="11.25">
      <c r="B63" s="614"/>
      <c r="C63" s="146"/>
      <c r="D63" s="146"/>
      <c r="E63" s="146"/>
      <c r="F63" s="146"/>
      <c r="G63" s="146"/>
      <c r="H63" s="146"/>
      <c r="I63" s="146"/>
      <c r="J63" s="146"/>
      <c r="K63" s="146"/>
      <c r="L63" s="146"/>
      <c r="M63" s="146"/>
      <c r="N63" s="146"/>
      <c r="O63" s="146"/>
      <c r="P63" s="145"/>
      <c r="Q63" s="145"/>
      <c r="R63" s="145"/>
      <c r="S63" s="145"/>
      <c r="T63" s="145"/>
      <c r="U63" s="145"/>
      <c r="V63" s="145"/>
      <c r="W63" s="145"/>
    </row>
    <row r="64" spans="2:23" ht="11.25">
      <c r="B64" s="614"/>
      <c r="C64" s="146"/>
      <c r="D64" s="146"/>
      <c r="E64" s="146"/>
      <c r="F64" s="146"/>
      <c r="G64" s="146"/>
      <c r="H64" s="146"/>
      <c r="I64" s="146"/>
      <c r="J64" s="146"/>
      <c r="K64" s="146"/>
      <c r="L64" s="146"/>
      <c r="M64" s="146"/>
      <c r="N64" s="146"/>
      <c r="O64" s="146"/>
      <c r="P64" s="145"/>
      <c r="Q64" s="145"/>
      <c r="R64" s="145"/>
      <c r="S64" s="145"/>
      <c r="T64" s="145"/>
      <c r="U64" s="145"/>
      <c r="V64" s="145"/>
      <c r="W64" s="145"/>
    </row>
    <row r="65" spans="2:23" ht="11.25">
      <c r="B65" s="615"/>
      <c r="C65" s="146"/>
      <c r="D65" s="146"/>
      <c r="E65" s="146"/>
      <c r="F65" s="146"/>
      <c r="G65" s="146"/>
      <c r="H65" s="146"/>
      <c r="I65" s="146"/>
      <c r="J65" s="146"/>
      <c r="K65" s="146"/>
      <c r="L65" s="146"/>
      <c r="M65" s="146"/>
      <c r="N65" s="146"/>
      <c r="O65" s="146"/>
      <c r="P65" s="145"/>
      <c r="Q65" s="145"/>
      <c r="R65" s="145"/>
      <c r="S65" s="145"/>
      <c r="T65" s="145"/>
      <c r="U65" s="145"/>
      <c r="V65" s="145"/>
      <c r="W65" s="145"/>
    </row>
    <row r="66" spans="2:24" ht="11.25">
      <c r="B66" s="137"/>
      <c r="C66" s="133"/>
      <c r="D66" s="133"/>
      <c r="E66" s="133"/>
      <c r="F66" s="133"/>
      <c r="G66" s="133"/>
      <c r="H66" s="133"/>
      <c r="I66" s="133"/>
      <c r="J66" s="133"/>
      <c r="K66" s="133"/>
      <c r="L66" s="133"/>
      <c r="M66" s="133"/>
      <c r="N66" s="133"/>
      <c r="O66" s="133"/>
      <c r="P66" s="133"/>
      <c r="Q66" s="133"/>
      <c r="R66" s="133"/>
      <c r="S66" s="133"/>
      <c r="T66" s="133"/>
      <c r="U66" s="133"/>
      <c r="V66" s="133"/>
      <c r="W66" s="133"/>
      <c r="X66" s="133"/>
    </row>
    <row r="67" spans="2:24" ht="11.25">
      <c r="B67" s="148" t="s">
        <v>199</v>
      </c>
      <c r="C67" s="149"/>
      <c r="D67" s="149"/>
      <c r="E67" s="149"/>
      <c r="F67" s="149"/>
      <c r="G67" s="149"/>
      <c r="H67" s="149"/>
      <c r="I67" s="149"/>
      <c r="J67" s="149"/>
      <c r="K67" s="149"/>
      <c r="L67" s="149"/>
      <c r="M67" s="149"/>
      <c r="N67" s="149"/>
      <c r="O67" s="149"/>
      <c r="P67" s="149"/>
      <c r="Q67" s="149"/>
      <c r="R67" s="149"/>
      <c r="S67" s="149"/>
      <c r="T67" s="149"/>
      <c r="U67" s="149"/>
      <c r="V67" s="149"/>
      <c r="W67" s="149"/>
      <c r="X67" s="149"/>
    </row>
    <row r="68" spans="2:24" ht="11.25">
      <c r="B68" s="139" t="s">
        <v>843</v>
      </c>
      <c r="C68" s="150">
        <f>(C$4*C7)*'EMISSIONS FACTORS'!$J446</f>
        <v>0</v>
      </c>
      <c r="D68" s="150">
        <f>(D$4*D7)*'EMISSIONS FACTORS'!$J446</f>
        <v>0</v>
      </c>
      <c r="E68" s="150">
        <f>(E$4*E7)*'EMISSIONS FACTORS'!$J446</f>
        <v>0</v>
      </c>
      <c r="F68" s="150">
        <f>(F$4*F7)*'EMISSIONS FACTORS'!$J446</f>
        <v>0</v>
      </c>
      <c r="G68" s="150">
        <f>(G$4*G7)*'EMISSIONS FACTORS'!$J446</f>
        <v>0</v>
      </c>
      <c r="H68" s="150">
        <f>(H$4*H7)*'EMISSIONS FACTORS'!$J446</f>
        <v>0</v>
      </c>
      <c r="I68" s="150">
        <f>(I$4*I7)*'EMISSIONS FACTORS'!$J446</f>
        <v>0</v>
      </c>
      <c r="J68" s="150">
        <f>(J$4*J7)*'EMISSIONS FACTORS'!$J446</f>
        <v>0</v>
      </c>
      <c r="K68" s="150">
        <f>(K$4*K7)*'EMISSIONS FACTORS'!$J446</f>
        <v>0</v>
      </c>
      <c r="L68" s="150">
        <f>(L$4*L7)*'EMISSIONS FACTORS'!$J446</f>
        <v>0</v>
      </c>
      <c r="M68" s="150">
        <f>(M$4*M7)*'EMISSIONS FACTORS'!$J446</f>
        <v>0</v>
      </c>
      <c r="N68" s="150">
        <f>(N$4*N7)*'EMISSIONS FACTORS'!$J446</f>
        <v>0</v>
      </c>
      <c r="O68" s="150">
        <f>(O$4*O7)*'EMISSIONS FACTORS'!$J446</f>
        <v>0</v>
      </c>
      <c r="P68" s="150">
        <f>(P$4*P7)*'EMISSIONS FACTORS'!$J446</f>
        <v>0</v>
      </c>
      <c r="Q68" s="150">
        <f>(Q$4*Q7)*'EMISSIONS FACTORS'!$J446</f>
        <v>0</v>
      </c>
      <c r="R68" s="150">
        <f>(R$4*R7)*'EMISSIONS FACTORS'!$J446</f>
        <v>0</v>
      </c>
      <c r="S68" s="150">
        <f>(S$4*S7)*'EMISSIONS FACTORS'!$J446</f>
        <v>0</v>
      </c>
      <c r="T68" s="150">
        <f>(T$4*T7)*'EMISSIONS FACTORS'!$J446</f>
        <v>0</v>
      </c>
      <c r="U68" s="150">
        <f>(U$4*U7)*'EMISSIONS FACTORS'!$J446</f>
        <v>0</v>
      </c>
      <c r="V68" s="150">
        <f>(V$4*V7)*'EMISSIONS FACTORS'!$J446</f>
        <v>0</v>
      </c>
      <c r="W68" s="150">
        <f>(W$4*W7)*'EMISSIONS FACTORS'!$J446</f>
        <v>0</v>
      </c>
      <c r="X68" s="150">
        <f>SUM(C68:W68)</f>
        <v>0</v>
      </c>
    </row>
    <row r="69" spans="2:24" ht="11.25">
      <c r="B69" s="139" t="s">
        <v>844</v>
      </c>
      <c r="C69" s="150">
        <f>(C$4*C8)*'EMISSIONS FACTORS'!$J447</f>
        <v>0</v>
      </c>
      <c r="D69" s="150">
        <f>(D$4*D8)*'EMISSIONS FACTORS'!$J447</f>
        <v>0</v>
      </c>
      <c r="E69" s="150">
        <f>(E$4*E8)*'EMISSIONS FACTORS'!$J447</f>
        <v>0</v>
      </c>
      <c r="F69" s="150">
        <f>(F$4*F8)*'EMISSIONS FACTORS'!$J447</f>
        <v>0</v>
      </c>
      <c r="G69" s="150">
        <f>(G$4*G8)*'EMISSIONS FACTORS'!$J447</f>
        <v>0</v>
      </c>
      <c r="H69" s="150">
        <f>(H$4*H8)*'EMISSIONS FACTORS'!$J447</f>
        <v>0</v>
      </c>
      <c r="I69" s="150">
        <f>(I$4*I8)*'EMISSIONS FACTORS'!$J447</f>
        <v>0</v>
      </c>
      <c r="J69" s="150">
        <f>(J$4*J8)*'EMISSIONS FACTORS'!$J447</f>
        <v>0</v>
      </c>
      <c r="K69" s="150">
        <f>(K$4*K8)*'EMISSIONS FACTORS'!$J447</f>
        <v>0</v>
      </c>
      <c r="L69" s="150">
        <f>(L$4*L8)*'EMISSIONS FACTORS'!$J447</f>
        <v>0</v>
      </c>
      <c r="M69" s="150">
        <f>(M$4*M8)*'EMISSIONS FACTORS'!$J447</f>
        <v>0</v>
      </c>
      <c r="N69" s="150">
        <f>(N$4*N8)*'EMISSIONS FACTORS'!$J447</f>
        <v>0</v>
      </c>
      <c r="O69" s="150">
        <f>(O$4*O8)*'EMISSIONS FACTORS'!$J447</f>
        <v>0</v>
      </c>
      <c r="P69" s="150">
        <f>(P$4*P8)*'EMISSIONS FACTORS'!$J447</f>
        <v>0</v>
      </c>
      <c r="Q69" s="150">
        <f>(Q$4*Q8)*'EMISSIONS FACTORS'!$J447</f>
        <v>0</v>
      </c>
      <c r="R69" s="150">
        <f>(R$4*R8)*'EMISSIONS FACTORS'!$J447</f>
        <v>0</v>
      </c>
      <c r="S69" s="150">
        <f>(S$4*S8)*'EMISSIONS FACTORS'!$J447</f>
        <v>0</v>
      </c>
      <c r="T69" s="150">
        <f>(T$4*T8)*'EMISSIONS FACTORS'!$J447</f>
        <v>0</v>
      </c>
      <c r="U69" s="150">
        <f>(U$4*U8)*'EMISSIONS FACTORS'!$J447</f>
        <v>0</v>
      </c>
      <c r="V69" s="150">
        <f>(V$4*V8)*'EMISSIONS FACTORS'!$J447</f>
        <v>0</v>
      </c>
      <c r="W69" s="150">
        <f>(W$4*W8)*'EMISSIONS FACTORS'!$J447</f>
        <v>0</v>
      </c>
      <c r="X69" s="150">
        <f aca="true" t="shared" si="3" ref="X69:X116">SUM(C69:W69)</f>
        <v>0</v>
      </c>
    </row>
    <row r="70" spans="2:24" ht="11.25">
      <c r="B70" s="139" t="s">
        <v>845</v>
      </c>
      <c r="C70" s="150">
        <f>(C$4*C9)*'EMISSIONS FACTORS'!$J448</f>
        <v>0</v>
      </c>
      <c r="D70" s="150">
        <f>(D$4*D9)*'EMISSIONS FACTORS'!$J448</f>
        <v>0</v>
      </c>
      <c r="E70" s="150">
        <f>(E$4*E9)*'EMISSIONS FACTORS'!$J448</f>
        <v>0</v>
      </c>
      <c r="F70" s="150">
        <f>(F$4*F9)*'EMISSIONS FACTORS'!$J448</f>
        <v>0</v>
      </c>
      <c r="G70" s="150">
        <f>(G$4*G9)*'EMISSIONS FACTORS'!$J448</f>
        <v>0</v>
      </c>
      <c r="H70" s="150">
        <f>(H$4*H9)*'EMISSIONS FACTORS'!$J448</f>
        <v>0</v>
      </c>
      <c r="I70" s="150">
        <f>(I$4*I9)*'EMISSIONS FACTORS'!$J448</f>
        <v>0</v>
      </c>
      <c r="J70" s="150">
        <f>(J$4*J9)*'EMISSIONS FACTORS'!$J448</f>
        <v>0</v>
      </c>
      <c r="K70" s="150">
        <f>(K$4*K9)*'EMISSIONS FACTORS'!$J448</f>
        <v>0</v>
      </c>
      <c r="L70" s="150">
        <f>(L$4*L9)*'EMISSIONS FACTORS'!$J448</f>
        <v>0</v>
      </c>
      <c r="M70" s="150">
        <f>(M$4*M9)*'EMISSIONS FACTORS'!$J448</f>
        <v>0</v>
      </c>
      <c r="N70" s="150">
        <f>(N$4*N9)*'EMISSIONS FACTORS'!$J448</f>
        <v>0</v>
      </c>
      <c r="O70" s="150">
        <f>(O$4*O9)*'EMISSIONS FACTORS'!$J448</f>
        <v>0</v>
      </c>
      <c r="P70" s="150">
        <f>(P$4*P9)*'EMISSIONS FACTORS'!$J448</f>
        <v>0</v>
      </c>
      <c r="Q70" s="150">
        <f>(Q$4*Q9)*'EMISSIONS FACTORS'!$J448</f>
        <v>0</v>
      </c>
      <c r="R70" s="150">
        <f>(R$4*R9)*'EMISSIONS FACTORS'!$J448</f>
        <v>0</v>
      </c>
      <c r="S70" s="150">
        <f>(S$4*S9)*'EMISSIONS FACTORS'!$J448</f>
        <v>0</v>
      </c>
      <c r="T70" s="150">
        <f>(T$4*T9)*'EMISSIONS FACTORS'!$J448</f>
        <v>0</v>
      </c>
      <c r="U70" s="150">
        <f>(U$4*U9)*'EMISSIONS FACTORS'!$J448</f>
        <v>0</v>
      </c>
      <c r="V70" s="150">
        <f>(V$4*V9)*'EMISSIONS FACTORS'!$J448</f>
        <v>0</v>
      </c>
      <c r="W70" s="150">
        <f>(W$4*W9)*'EMISSIONS FACTORS'!$J448</f>
        <v>0</v>
      </c>
      <c r="X70" s="150">
        <f t="shared" si="3"/>
        <v>0</v>
      </c>
    </row>
    <row r="71" spans="2:24" ht="11.25">
      <c r="B71" s="139" t="s">
        <v>846</v>
      </c>
      <c r="C71" s="150">
        <f>(C$4*C10)*'EMISSIONS FACTORS'!$J449</f>
        <v>0</v>
      </c>
      <c r="D71" s="150">
        <f>(D$4*D10)*'EMISSIONS FACTORS'!$J449</f>
        <v>0</v>
      </c>
      <c r="E71" s="150">
        <f>(E$4*E10)*'EMISSIONS FACTORS'!$J449</f>
        <v>0</v>
      </c>
      <c r="F71" s="150">
        <f>(F$4*F10)*'EMISSIONS FACTORS'!$J449</f>
        <v>0</v>
      </c>
      <c r="G71" s="150">
        <f>(G$4*G10)*'EMISSIONS FACTORS'!$J449</f>
        <v>0</v>
      </c>
      <c r="H71" s="150">
        <f>(H$4*H10)*'EMISSIONS FACTORS'!$J449</f>
        <v>0</v>
      </c>
      <c r="I71" s="150">
        <f>(I$4*I10)*'EMISSIONS FACTORS'!$J449</f>
        <v>0</v>
      </c>
      <c r="J71" s="150">
        <f>(J$4*J10)*'EMISSIONS FACTORS'!$J449</f>
        <v>0</v>
      </c>
      <c r="K71" s="150">
        <f>(K$4*K10)*'EMISSIONS FACTORS'!$J449</f>
        <v>0</v>
      </c>
      <c r="L71" s="150">
        <f>(L$4*L10)*'EMISSIONS FACTORS'!$J449</f>
        <v>0</v>
      </c>
      <c r="M71" s="150">
        <f>(M$4*M10)*'EMISSIONS FACTORS'!$J449</f>
        <v>0</v>
      </c>
      <c r="N71" s="150">
        <f>(N$4*N10)*'EMISSIONS FACTORS'!$J449</f>
        <v>0</v>
      </c>
      <c r="O71" s="150">
        <f>(O$4*O10)*'EMISSIONS FACTORS'!$J449</f>
        <v>0</v>
      </c>
      <c r="P71" s="150">
        <f>(P$4*P10)*'EMISSIONS FACTORS'!$J449</f>
        <v>0</v>
      </c>
      <c r="Q71" s="150">
        <f>(Q$4*Q10)*'EMISSIONS FACTORS'!$J449</f>
        <v>0</v>
      </c>
      <c r="R71" s="150">
        <f>(R$4*R10)*'EMISSIONS FACTORS'!$J449</f>
        <v>0</v>
      </c>
      <c r="S71" s="150">
        <f>(S$4*S10)*'EMISSIONS FACTORS'!$J449</f>
        <v>0</v>
      </c>
      <c r="T71" s="150">
        <f>(T$4*T10)*'EMISSIONS FACTORS'!$J449</f>
        <v>0</v>
      </c>
      <c r="U71" s="150">
        <f>(U$4*U10)*'EMISSIONS FACTORS'!$J449</f>
        <v>0</v>
      </c>
      <c r="V71" s="150">
        <f>(V$4*V10)*'EMISSIONS FACTORS'!$J449</f>
        <v>0</v>
      </c>
      <c r="W71" s="150">
        <f>(W$4*W10)*'EMISSIONS FACTORS'!$J449</f>
        <v>0</v>
      </c>
      <c r="X71" s="150">
        <f t="shared" si="3"/>
        <v>0</v>
      </c>
    </row>
    <row r="72" spans="2:24" ht="11.25">
      <c r="B72" s="139" t="s">
        <v>847</v>
      </c>
      <c r="C72" s="150">
        <f>(C$4*C11)*'EMISSIONS FACTORS'!$J450</f>
        <v>0</v>
      </c>
      <c r="D72" s="150">
        <f>(D$4*D11)*'EMISSIONS FACTORS'!$J450</f>
        <v>0</v>
      </c>
      <c r="E72" s="150">
        <f>(E$4*E11)*'EMISSIONS FACTORS'!$J450</f>
        <v>0</v>
      </c>
      <c r="F72" s="150">
        <f>(F$4*F11)*'EMISSIONS FACTORS'!$J450</f>
        <v>0</v>
      </c>
      <c r="G72" s="150">
        <f>(G$4*G11)*'EMISSIONS FACTORS'!$J450</f>
        <v>0</v>
      </c>
      <c r="H72" s="150">
        <f>(H$4*H11)*'EMISSIONS FACTORS'!$J450</f>
        <v>0</v>
      </c>
      <c r="I72" s="150">
        <f>(I$4*I11)*'EMISSIONS FACTORS'!$J450</f>
        <v>0</v>
      </c>
      <c r="J72" s="150">
        <f>(J$4*J11)*'EMISSIONS FACTORS'!$J450</f>
        <v>0</v>
      </c>
      <c r="K72" s="150">
        <f>(K$4*K11)*'EMISSIONS FACTORS'!$J450</f>
        <v>0</v>
      </c>
      <c r="L72" s="150">
        <f>(L$4*L11)*'EMISSIONS FACTORS'!$J450</f>
        <v>0</v>
      </c>
      <c r="M72" s="150">
        <f>(M$4*M11)*'EMISSIONS FACTORS'!$J450</f>
        <v>0</v>
      </c>
      <c r="N72" s="150">
        <f>(N$4*N11)*'EMISSIONS FACTORS'!$J450</f>
        <v>0</v>
      </c>
      <c r="O72" s="150">
        <f>(O$4*O11)*'EMISSIONS FACTORS'!$J450</f>
        <v>0</v>
      </c>
      <c r="P72" s="150">
        <f>(P$4*P11)*'EMISSIONS FACTORS'!$J450</f>
        <v>0</v>
      </c>
      <c r="Q72" s="150">
        <f>(Q$4*Q11)*'EMISSIONS FACTORS'!$J450</f>
        <v>0</v>
      </c>
      <c r="R72" s="150">
        <f>(R$4*R11)*'EMISSIONS FACTORS'!$J450</f>
        <v>0</v>
      </c>
      <c r="S72" s="150">
        <f>(S$4*S11)*'EMISSIONS FACTORS'!$J450</f>
        <v>0</v>
      </c>
      <c r="T72" s="150">
        <f>(T$4*T11)*'EMISSIONS FACTORS'!$J450</f>
        <v>0</v>
      </c>
      <c r="U72" s="150">
        <f>(U$4*U11)*'EMISSIONS FACTORS'!$J450</f>
        <v>0</v>
      </c>
      <c r="V72" s="150">
        <f>(V$4*V11)*'EMISSIONS FACTORS'!$J450</f>
        <v>0</v>
      </c>
      <c r="W72" s="150">
        <f>(W$4*W11)*'EMISSIONS FACTORS'!$J450</f>
        <v>0</v>
      </c>
      <c r="X72" s="150">
        <f t="shared" si="3"/>
        <v>0</v>
      </c>
    </row>
    <row r="73" spans="2:24" ht="11.25">
      <c r="B73" s="139" t="s">
        <v>848</v>
      </c>
      <c r="C73" s="150">
        <f>(C$4*C12)*'EMISSIONS FACTORS'!$J451</f>
        <v>0</v>
      </c>
      <c r="D73" s="150">
        <f>(D$4*D12)*'EMISSIONS FACTORS'!$J451</f>
        <v>0</v>
      </c>
      <c r="E73" s="150">
        <f>(E$4*E12)*'EMISSIONS FACTORS'!$J451</f>
        <v>0</v>
      </c>
      <c r="F73" s="150">
        <f>(F$4*F12)*'EMISSIONS FACTORS'!$J451</f>
        <v>0</v>
      </c>
      <c r="G73" s="150">
        <f>(G$4*G12)*'EMISSIONS FACTORS'!$J451</f>
        <v>0</v>
      </c>
      <c r="H73" s="150">
        <f>(H$4*H12)*'EMISSIONS FACTORS'!$J451</f>
        <v>0</v>
      </c>
      <c r="I73" s="150">
        <f>(I$4*I12)*'EMISSIONS FACTORS'!$J451</f>
        <v>0</v>
      </c>
      <c r="J73" s="150">
        <f>(J$4*J12)*'EMISSIONS FACTORS'!$J451</f>
        <v>0</v>
      </c>
      <c r="K73" s="150">
        <f>(K$4*K12)*'EMISSIONS FACTORS'!$J451</f>
        <v>0</v>
      </c>
      <c r="L73" s="150">
        <f>(L$4*L12)*'EMISSIONS FACTORS'!$J451</f>
        <v>0</v>
      </c>
      <c r="M73" s="150">
        <f>(M$4*M12)*'EMISSIONS FACTORS'!$J451</f>
        <v>0</v>
      </c>
      <c r="N73" s="150">
        <f>(N$4*N12)*'EMISSIONS FACTORS'!$J451</f>
        <v>0</v>
      </c>
      <c r="O73" s="150">
        <f>(O$4*O12)*'EMISSIONS FACTORS'!$J451</f>
        <v>0</v>
      </c>
      <c r="P73" s="150">
        <f>(P$4*P12)*'EMISSIONS FACTORS'!$J451</f>
        <v>0</v>
      </c>
      <c r="Q73" s="150">
        <f>(Q$4*Q12)*'EMISSIONS FACTORS'!$J451</f>
        <v>0</v>
      </c>
      <c r="R73" s="150">
        <f>(R$4*R12)*'EMISSIONS FACTORS'!$J451</f>
        <v>0</v>
      </c>
      <c r="S73" s="150">
        <f>(S$4*S12)*'EMISSIONS FACTORS'!$J451</f>
        <v>0</v>
      </c>
      <c r="T73" s="150">
        <f>(T$4*T12)*'EMISSIONS FACTORS'!$J451</f>
        <v>0</v>
      </c>
      <c r="U73" s="150">
        <f>(U$4*U12)*'EMISSIONS FACTORS'!$J451</f>
        <v>0</v>
      </c>
      <c r="V73" s="150">
        <f>(V$4*V12)*'EMISSIONS FACTORS'!$J451</f>
        <v>0</v>
      </c>
      <c r="W73" s="150">
        <f>(W$4*W12)*'EMISSIONS FACTORS'!$J451</f>
        <v>0</v>
      </c>
      <c r="X73" s="150">
        <f t="shared" si="3"/>
        <v>0</v>
      </c>
    </row>
    <row r="74" spans="2:24" ht="11.25">
      <c r="B74" s="139" t="s">
        <v>849</v>
      </c>
      <c r="C74" s="150">
        <f>(C$4*C13)*'EMISSIONS FACTORS'!$J452</f>
        <v>0</v>
      </c>
      <c r="D74" s="150">
        <f>(D$4*D13)*'EMISSIONS FACTORS'!$J452</f>
        <v>0</v>
      </c>
      <c r="E74" s="150">
        <f>(E$4*E13)*'EMISSIONS FACTORS'!$J452</f>
        <v>0</v>
      </c>
      <c r="F74" s="150">
        <f>(F$4*F13)*'EMISSIONS FACTORS'!$J452</f>
        <v>0</v>
      </c>
      <c r="G74" s="150">
        <f>(G$4*G13)*'EMISSIONS FACTORS'!$J452</f>
        <v>0</v>
      </c>
      <c r="H74" s="150">
        <f>(H$4*H13)*'EMISSIONS FACTORS'!$J452</f>
        <v>0</v>
      </c>
      <c r="I74" s="150">
        <f>(I$4*I13)*'EMISSIONS FACTORS'!$J452</f>
        <v>0</v>
      </c>
      <c r="J74" s="150">
        <f>(J$4*J13)*'EMISSIONS FACTORS'!$J452</f>
        <v>0</v>
      </c>
      <c r="K74" s="150">
        <f>(K$4*K13)*'EMISSIONS FACTORS'!$J452</f>
        <v>0</v>
      </c>
      <c r="L74" s="150">
        <f>(L$4*L13)*'EMISSIONS FACTORS'!$J452</f>
        <v>0</v>
      </c>
      <c r="M74" s="150">
        <f>(M$4*M13)*'EMISSIONS FACTORS'!$J452</f>
        <v>0</v>
      </c>
      <c r="N74" s="150">
        <f>(N$4*N13)*'EMISSIONS FACTORS'!$J452</f>
        <v>0</v>
      </c>
      <c r="O74" s="150">
        <f>(O$4*O13)*'EMISSIONS FACTORS'!$J452</f>
        <v>0</v>
      </c>
      <c r="P74" s="150">
        <f>(P$4*P13)*'EMISSIONS FACTORS'!$J452</f>
        <v>0</v>
      </c>
      <c r="Q74" s="150">
        <f>(Q$4*Q13)*'EMISSIONS FACTORS'!$J452</f>
        <v>0</v>
      </c>
      <c r="R74" s="150">
        <f>(R$4*R13)*'EMISSIONS FACTORS'!$J452</f>
        <v>0</v>
      </c>
      <c r="S74" s="150">
        <f>(S$4*S13)*'EMISSIONS FACTORS'!$J452</f>
        <v>0</v>
      </c>
      <c r="T74" s="150">
        <f>(T$4*T13)*'EMISSIONS FACTORS'!$J452</f>
        <v>0</v>
      </c>
      <c r="U74" s="150">
        <f>(U$4*U13)*'EMISSIONS FACTORS'!$J452</f>
        <v>0</v>
      </c>
      <c r="V74" s="150">
        <f>(V$4*V13)*'EMISSIONS FACTORS'!$J452</f>
        <v>0</v>
      </c>
      <c r="W74" s="150">
        <f>(W$4*W13)*'EMISSIONS FACTORS'!$J452</f>
        <v>0</v>
      </c>
      <c r="X74" s="150">
        <f t="shared" si="3"/>
        <v>0</v>
      </c>
    </row>
    <row r="75" spans="2:24" ht="11.25">
      <c r="B75" s="139" t="s">
        <v>869</v>
      </c>
      <c r="C75" s="150">
        <f>(C$4*C14)*'EMISSIONS FACTORS'!$J453</f>
        <v>0</v>
      </c>
      <c r="D75" s="150">
        <f>(D$4*D14)*'EMISSIONS FACTORS'!$J453</f>
        <v>0</v>
      </c>
      <c r="E75" s="150">
        <f>(E$4*E14)*'EMISSIONS FACTORS'!$J453</f>
        <v>0</v>
      </c>
      <c r="F75" s="150">
        <f>(F$4*F14)*'EMISSIONS FACTORS'!$J453</f>
        <v>0</v>
      </c>
      <c r="G75" s="150">
        <f>(G$4*G14)*'EMISSIONS FACTORS'!$J453</f>
        <v>0</v>
      </c>
      <c r="H75" s="150">
        <f>(H$4*H14)*'EMISSIONS FACTORS'!$J453</f>
        <v>0</v>
      </c>
      <c r="I75" s="150">
        <f>(I$4*I14)*'EMISSIONS FACTORS'!$J453</f>
        <v>0</v>
      </c>
      <c r="J75" s="150">
        <f>(J$4*J14)*'EMISSIONS FACTORS'!$J453</f>
        <v>0</v>
      </c>
      <c r="K75" s="150">
        <f>(K$4*K14)*'EMISSIONS FACTORS'!$J453</f>
        <v>0</v>
      </c>
      <c r="L75" s="150">
        <f>(L$4*L14)*'EMISSIONS FACTORS'!$J453</f>
        <v>0</v>
      </c>
      <c r="M75" s="150">
        <f>(M$4*M14)*'EMISSIONS FACTORS'!$J453</f>
        <v>0</v>
      </c>
      <c r="N75" s="150">
        <f>(N$4*N14)*'EMISSIONS FACTORS'!$J453</f>
        <v>0</v>
      </c>
      <c r="O75" s="150">
        <f>(O$4*O14)*'EMISSIONS FACTORS'!$J453</f>
        <v>0</v>
      </c>
      <c r="P75" s="150">
        <f>(P$4*P14)*'EMISSIONS FACTORS'!$J453</f>
        <v>0</v>
      </c>
      <c r="Q75" s="150">
        <f>(Q$4*Q14)*'EMISSIONS FACTORS'!$J453</f>
        <v>0</v>
      </c>
      <c r="R75" s="150">
        <f>(R$4*R14)*'EMISSIONS FACTORS'!$J453</f>
        <v>0</v>
      </c>
      <c r="S75" s="150">
        <f>(S$4*S14)*'EMISSIONS FACTORS'!$J453</f>
        <v>0</v>
      </c>
      <c r="T75" s="150">
        <f>(T$4*T14)*'EMISSIONS FACTORS'!$J453</f>
        <v>0</v>
      </c>
      <c r="U75" s="150">
        <f>(U$4*U14)*'EMISSIONS FACTORS'!$J453</f>
        <v>0</v>
      </c>
      <c r="V75" s="150">
        <f>(V$4*V14)*'EMISSIONS FACTORS'!$J453</f>
        <v>0</v>
      </c>
      <c r="W75" s="150">
        <f>(W$4*W14)*'EMISSIONS FACTORS'!$J453</f>
        <v>0</v>
      </c>
      <c r="X75" s="150">
        <f t="shared" si="3"/>
        <v>0</v>
      </c>
    </row>
    <row r="76" spans="2:24" ht="11.25">
      <c r="B76" s="139" t="s">
        <v>870</v>
      </c>
      <c r="C76" s="150">
        <f>(C$4*C15)*'EMISSIONS FACTORS'!$J454</f>
        <v>0</v>
      </c>
      <c r="D76" s="150">
        <f>(D$4*D15)*'EMISSIONS FACTORS'!$J454</f>
        <v>0</v>
      </c>
      <c r="E76" s="150">
        <f>(E$4*E15)*'EMISSIONS FACTORS'!$J454</f>
        <v>0</v>
      </c>
      <c r="F76" s="150">
        <f>(F$4*F15)*'EMISSIONS FACTORS'!$J454</f>
        <v>0</v>
      </c>
      <c r="G76" s="150">
        <f>(G$4*G15)*'EMISSIONS FACTORS'!$J454</f>
        <v>0</v>
      </c>
      <c r="H76" s="150">
        <f>(H$4*H15)*'EMISSIONS FACTORS'!$J454</f>
        <v>0</v>
      </c>
      <c r="I76" s="150">
        <f>(I$4*I15)*'EMISSIONS FACTORS'!$J454</f>
        <v>0</v>
      </c>
      <c r="J76" s="150">
        <f>(J$4*J15)*'EMISSIONS FACTORS'!$J454</f>
        <v>0</v>
      </c>
      <c r="K76" s="150">
        <f>(K$4*K15)*'EMISSIONS FACTORS'!$J454</f>
        <v>0</v>
      </c>
      <c r="L76" s="150">
        <f>(L$4*L15)*'EMISSIONS FACTORS'!$J454</f>
        <v>0</v>
      </c>
      <c r="M76" s="150">
        <f>(M$4*M15)*'EMISSIONS FACTORS'!$J454</f>
        <v>0</v>
      </c>
      <c r="N76" s="150">
        <f>(N$4*N15)*'EMISSIONS FACTORS'!$J454</f>
        <v>0</v>
      </c>
      <c r="O76" s="150">
        <f>(O$4*O15)*'EMISSIONS FACTORS'!$J454</f>
        <v>0</v>
      </c>
      <c r="P76" s="150">
        <f>(P$4*P15)*'EMISSIONS FACTORS'!$J454</f>
        <v>0</v>
      </c>
      <c r="Q76" s="150">
        <f>(Q$4*Q15)*'EMISSIONS FACTORS'!$J454</f>
        <v>0</v>
      </c>
      <c r="R76" s="150">
        <f>(R$4*R15)*'EMISSIONS FACTORS'!$J454</f>
        <v>0</v>
      </c>
      <c r="S76" s="150">
        <f>(S$4*S15)*'EMISSIONS FACTORS'!$J454</f>
        <v>0</v>
      </c>
      <c r="T76" s="150">
        <f>(T$4*T15)*'EMISSIONS FACTORS'!$J454</f>
        <v>0</v>
      </c>
      <c r="U76" s="150">
        <f>(U$4*U15)*'EMISSIONS FACTORS'!$J454</f>
        <v>0</v>
      </c>
      <c r="V76" s="150">
        <f>(V$4*V15)*'EMISSIONS FACTORS'!$J454</f>
        <v>0</v>
      </c>
      <c r="W76" s="150">
        <f>(W$4*W15)*'EMISSIONS FACTORS'!$J454</f>
        <v>0</v>
      </c>
      <c r="X76" s="150">
        <f t="shared" si="3"/>
        <v>0</v>
      </c>
    </row>
    <row r="77" spans="2:24" ht="11.25">
      <c r="B77" s="139" t="s">
        <v>871</v>
      </c>
      <c r="C77" s="150">
        <f>(C$4*C16)*'EMISSIONS FACTORS'!$J455</f>
        <v>0</v>
      </c>
      <c r="D77" s="150">
        <f>(D$4*D16)*'EMISSIONS FACTORS'!$J455</f>
        <v>0</v>
      </c>
      <c r="E77" s="150">
        <f>(E$4*E16)*'EMISSIONS FACTORS'!$J455</f>
        <v>0</v>
      </c>
      <c r="F77" s="150">
        <f>(F$4*F16)*'EMISSIONS FACTORS'!$J455</f>
        <v>0</v>
      </c>
      <c r="G77" s="150">
        <f>(G$4*G16)*'EMISSIONS FACTORS'!$J455</f>
        <v>0</v>
      </c>
      <c r="H77" s="150">
        <f>(H$4*H16)*'EMISSIONS FACTORS'!$J455</f>
        <v>0</v>
      </c>
      <c r="I77" s="150">
        <f>(I$4*I16)*'EMISSIONS FACTORS'!$J455</f>
        <v>0</v>
      </c>
      <c r="J77" s="150">
        <f>(J$4*J16)*'EMISSIONS FACTORS'!$J455</f>
        <v>0</v>
      </c>
      <c r="K77" s="150">
        <f>(K$4*K16)*'EMISSIONS FACTORS'!$J455</f>
        <v>0</v>
      </c>
      <c r="L77" s="150">
        <f>(L$4*L16)*'EMISSIONS FACTORS'!$J455</f>
        <v>0</v>
      </c>
      <c r="M77" s="150">
        <f>(M$4*M16)*'EMISSIONS FACTORS'!$J455</f>
        <v>0</v>
      </c>
      <c r="N77" s="150">
        <f>(N$4*N16)*'EMISSIONS FACTORS'!$J455</f>
        <v>0</v>
      </c>
      <c r="O77" s="150">
        <f>(O$4*O16)*'EMISSIONS FACTORS'!$J455</f>
        <v>0</v>
      </c>
      <c r="P77" s="150">
        <f>(P$4*P16)*'EMISSIONS FACTORS'!$J455</f>
        <v>0</v>
      </c>
      <c r="Q77" s="150">
        <f>(Q$4*Q16)*'EMISSIONS FACTORS'!$J455</f>
        <v>0</v>
      </c>
      <c r="R77" s="150">
        <f>(R$4*R16)*'EMISSIONS FACTORS'!$J455</f>
        <v>0</v>
      </c>
      <c r="S77" s="150">
        <f>(S$4*S16)*'EMISSIONS FACTORS'!$J455</f>
        <v>0</v>
      </c>
      <c r="T77" s="150">
        <f>(T$4*T16)*'EMISSIONS FACTORS'!$J455</f>
        <v>0</v>
      </c>
      <c r="U77" s="150">
        <f>(U$4*U16)*'EMISSIONS FACTORS'!$J455</f>
        <v>0</v>
      </c>
      <c r="V77" s="150">
        <f>(V$4*V16)*'EMISSIONS FACTORS'!$J455</f>
        <v>0</v>
      </c>
      <c r="W77" s="150">
        <f>(W$4*W16)*'EMISSIONS FACTORS'!$J455</f>
        <v>0</v>
      </c>
      <c r="X77" s="150">
        <f t="shared" si="3"/>
        <v>0</v>
      </c>
    </row>
    <row r="78" spans="2:24" ht="11.25">
      <c r="B78" s="139" t="s">
        <v>872</v>
      </c>
      <c r="C78" s="150">
        <f>(C$4*C17)*'EMISSIONS FACTORS'!$J456</f>
        <v>0</v>
      </c>
      <c r="D78" s="150">
        <f>(D$4*D17)*'EMISSIONS FACTORS'!$J456</f>
        <v>0</v>
      </c>
      <c r="E78" s="150">
        <f>(E$4*E17)*'EMISSIONS FACTORS'!$J456</f>
        <v>0</v>
      </c>
      <c r="F78" s="150">
        <f>(F$4*F17)*'EMISSIONS FACTORS'!$J456</f>
        <v>0</v>
      </c>
      <c r="G78" s="150">
        <f>(G$4*G17)*'EMISSIONS FACTORS'!$J456</f>
        <v>0</v>
      </c>
      <c r="H78" s="150">
        <f>(H$4*H17)*'EMISSIONS FACTORS'!$J456</f>
        <v>0</v>
      </c>
      <c r="I78" s="150">
        <f>(I$4*I17)*'EMISSIONS FACTORS'!$J456</f>
        <v>0</v>
      </c>
      <c r="J78" s="150">
        <f>(J$4*J17)*'EMISSIONS FACTORS'!$J456</f>
        <v>0</v>
      </c>
      <c r="K78" s="150">
        <f>(K$4*K17)*'EMISSIONS FACTORS'!$J456</f>
        <v>0</v>
      </c>
      <c r="L78" s="150">
        <f>(L$4*L17)*'EMISSIONS FACTORS'!$J456</f>
        <v>0</v>
      </c>
      <c r="M78" s="150">
        <f>(M$4*M17)*'EMISSIONS FACTORS'!$J456</f>
        <v>0</v>
      </c>
      <c r="N78" s="150">
        <f>(N$4*N17)*'EMISSIONS FACTORS'!$J456</f>
        <v>0</v>
      </c>
      <c r="O78" s="150">
        <f>(O$4*O17)*'EMISSIONS FACTORS'!$J456</f>
        <v>0</v>
      </c>
      <c r="P78" s="150">
        <f>(P$4*P17)*'EMISSIONS FACTORS'!$J456</f>
        <v>0</v>
      </c>
      <c r="Q78" s="150">
        <f>(Q$4*Q17)*'EMISSIONS FACTORS'!$J456</f>
        <v>0</v>
      </c>
      <c r="R78" s="150">
        <f>(R$4*R17)*'EMISSIONS FACTORS'!$J456</f>
        <v>0</v>
      </c>
      <c r="S78" s="150">
        <f>(S$4*S17)*'EMISSIONS FACTORS'!$J456</f>
        <v>0</v>
      </c>
      <c r="T78" s="150">
        <f>(T$4*T17)*'EMISSIONS FACTORS'!$J456</f>
        <v>0</v>
      </c>
      <c r="U78" s="150">
        <f>(U$4*U17)*'EMISSIONS FACTORS'!$J456</f>
        <v>0</v>
      </c>
      <c r="V78" s="150">
        <f>(V$4*V17)*'EMISSIONS FACTORS'!$J456</f>
        <v>0</v>
      </c>
      <c r="W78" s="150">
        <f>(W$4*W17)*'EMISSIONS FACTORS'!$J456</f>
        <v>0</v>
      </c>
      <c r="X78" s="150">
        <f t="shared" si="3"/>
        <v>0</v>
      </c>
    </row>
    <row r="79" spans="2:24" ht="11.25">
      <c r="B79" s="139" t="s">
        <v>873</v>
      </c>
      <c r="C79" s="150">
        <f>(C$4*C18)*'EMISSIONS FACTORS'!$J457</f>
        <v>0</v>
      </c>
      <c r="D79" s="150">
        <f>(D$4*D18)*'EMISSIONS FACTORS'!$J457</f>
        <v>0</v>
      </c>
      <c r="E79" s="150">
        <f>(E$4*E18)*'EMISSIONS FACTORS'!$J457</f>
        <v>0</v>
      </c>
      <c r="F79" s="150">
        <f>(F$4*F18)*'EMISSIONS FACTORS'!$J457</f>
        <v>0</v>
      </c>
      <c r="G79" s="150">
        <f>(G$4*G18)*'EMISSIONS FACTORS'!$J457</f>
        <v>0</v>
      </c>
      <c r="H79" s="150">
        <f>(H$4*H18)*'EMISSIONS FACTORS'!$J457</f>
        <v>0</v>
      </c>
      <c r="I79" s="150">
        <f>(I$4*I18)*'EMISSIONS FACTORS'!$J457</f>
        <v>0</v>
      </c>
      <c r="J79" s="150">
        <f>(J$4*J18)*'EMISSIONS FACTORS'!$J457</f>
        <v>0</v>
      </c>
      <c r="K79" s="150">
        <f>(K$4*K18)*'EMISSIONS FACTORS'!$J457</f>
        <v>0</v>
      </c>
      <c r="L79" s="150">
        <f>(L$4*L18)*'EMISSIONS FACTORS'!$J457</f>
        <v>0</v>
      </c>
      <c r="M79" s="150">
        <f>(M$4*M18)*'EMISSIONS FACTORS'!$J457</f>
        <v>0</v>
      </c>
      <c r="N79" s="150">
        <f>(N$4*N18)*'EMISSIONS FACTORS'!$J457</f>
        <v>0</v>
      </c>
      <c r="O79" s="150">
        <f>(O$4*O18)*'EMISSIONS FACTORS'!$J457</f>
        <v>0</v>
      </c>
      <c r="P79" s="150">
        <f>(P$4*P18)*'EMISSIONS FACTORS'!$J457</f>
        <v>0</v>
      </c>
      <c r="Q79" s="150">
        <f>(Q$4*Q18)*'EMISSIONS FACTORS'!$J457</f>
        <v>0</v>
      </c>
      <c r="R79" s="150">
        <f>(R$4*R18)*'EMISSIONS FACTORS'!$J457</f>
        <v>0</v>
      </c>
      <c r="S79" s="150">
        <f>(S$4*S18)*'EMISSIONS FACTORS'!$J457</f>
        <v>0</v>
      </c>
      <c r="T79" s="150">
        <f>(T$4*T18)*'EMISSIONS FACTORS'!$J457</f>
        <v>0</v>
      </c>
      <c r="U79" s="150">
        <f>(U$4*U18)*'EMISSIONS FACTORS'!$J457</f>
        <v>0</v>
      </c>
      <c r="V79" s="150">
        <f>(V$4*V18)*'EMISSIONS FACTORS'!$J457</f>
        <v>0</v>
      </c>
      <c r="W79" s="150">
        <f>(W$4*W18)*'EMISSIONS FACTORS'!$J457</f>
        <v>0</v>
      </c>
      <c r="X79" s="150">
        <f t="shared" si="3"/>
        <v>0</v>
      </c>
    </row>
    <row r="80" spans="2:24" ht="11.25">
      <c r="B80" s="139" t="s">
        <v>874</v>
      </c>
      <c r="C80" s="150">
        <f>(C$4*C19)*'EMISSIONS FACTORS'!$J458</f>
        <v>0</v>
      </c>
      <c r="D80" s="150">
        <f>(D$4*D19)*'EMISSIONS FACTORS'!$J458</f>
        <v>0</v>
      </c>
      <c r="E80" s="150">
        <f>(E$4*E19)*'EMISSIONS FACTORS'!$J458</f>
        <v>0</v>
      </c>
      <c r="F80" s="150">
        <f>(F$4*F19)*'EMISSIONS FACTORS'!$J458</f>
        <v>0</v>
      </c>
      <c r="G80" s="150">
        <f>(G$4*G19)*'EMISSIONS FACTORS'!$J458</f>
        <v>0</v>
      </c>
      <c r="H80" s="150">
        <f>(H$4*H19)*'EMISSIONS FACTORS'!$J458</f>
        <v>0</v>
      </c>
      <c r="I80" s="150">
        <f>(I$4*I19)*'EMISSIONS FACTORS'!$J458</f>
        <v>0</v>
      </c>
      <c r="J80" s="150">
        <f>(J$4*J19)*'EMISSIONS FACTORS'!$J458</f>
        <v>0</v>
      </c>
      <c r="K80" s="150">
        <f>(K$4*K19)*'EMISSIONS FACTORS'!$J458</f>
        <v>0</v>
      </c>
      <c r="L80" s="150">
        <f>(L$4*L19)*'EMISSIONS FACTORS'!$J458</f>
        <v>0</v>
      </c>
      <c r="M80" s="150">
        <f>(M$4*M19)*'EMISSIONS FACTORS'!$J458</f>
        <v>0</v>
      </c>
      <c r="N80" s="150">
        <f>(N$4*N19)*'EMISSIONS FACTORS'!$J458</f>
        <v>0</v>
      </c>
      <c r="O80" s="150">
        <f>(O$4*O19)*'EMISSIONS FACTORS'!$J458</f>
        <v>0</v>
      </c>
      <c r="P80" s="150">
        <f>(P$4*P19)*'EMISSIONS FACTORS'!$J458</f>
        <v>0</v>
      </c>
      <c r="Q80" s="150">
        <f>(Q$4*Q19)*'EMISSIONS FACTORS'!$J458</f>
        <v>0</v>
      </c>
      <c r="R80" s="150">
        <f>(R$4*R19)*'EMISSIONS FACTORS'!$J458</f>
        <v>0</v>
      </c>
      <c r="S80" s="150">
        <f>(S$4*S19)*'EMISSIONS FACTORS'!$J458</f>
        <v>0</v>
      </c>
      <c r="T80" s="150">
        <f>(T$4*T19)*'EMISSIONS FACTORS'!$J458</f>
        <v>0</v>
      </c>
      <c r="U80" s="150">
        <f>(U$4*U19)*'EMISSIONS FACTORS'!$J458</f>
        <v>0</v>
      </c>
      <c r="V80" s="150">
        <f>(V$4*V19)*'EMISSIONS FACTORS'!$J458</f>
        <v>0</v>
      </c>
      <c r="W80" s="150">
        <f>(W$4*W19)*'EMISSIONS FACTORS'!$J458</f>
        <v>0</v>
      </c>
      <c r="X80" s="150">
        <f t="shared" si="3"/>
        <v>0</v>
      </c>
    </row>
    <row r="81" spans="2:24" ht="11.25">
      <c r="B81" s="139" t="s">
        <v>875</v>
      </c>
      <c r="C81" s="150">
        <f>(C$4*C20)*'EMISSIONS FACTORS'!$J459</f>
        <v>0</v>
      </c>
      <c r="D81" s="150">
        <f>(D$4*D20)*'EMISSIONS FACTORS'!$J459</f>
        <v>0</v>
      </c>
      <c r="E81" s="150">
        <f>(E$4*E20)*'EMISSIONS FACTORS'!$J459</f>
        <v>0</v>
      </c>
      <c r="F81" s="150">
        <f>(F$4*F20)*'EMISSIONS FACTORS'!$J459</f>
        <v>0</v>
      </c>
      <c r="G81" s="150">
        <f>(G$4*G20)*'EMISSIONS FACTORS'!$J459</f>
        <v>0</v>
      </c>
      <c r="H81" s="150">
        <f>(H$4*H20)*'EMISSIONS FACTORS'!$J459</f>
        <v>0</v>
      </c>
      <c r="I81" s="150">
        <f>(I$4*I20)*'EMISSIONS FACTORS'!$J459</f>
        <v>0</v>
      </c>
      <c r="J81" s="150">
        <f>(J$4*J20)*'EMISSIONS FACTORS'!$J459</f>
        <v>0</v>
      </c>
      <c r="K81" s="150">
        <f>(K$4*K20)*'EMISSIONS FACTORS'!$J459</f>
        <v>0</v>
      </c>
      <c r="L81" s="150">
        <f>(L$4*L20)*'EMISSIONS FACTORS'!$J459</f>
        <v>0</v>
      </c>
      <c r="M81" s="150">
        <f>(M$4*M20)*'EMISSIONS FACTORS'!$J459</f>
        <v>0</v>
      </c>
      <c r="N81" s="150">
        <f>(N$4*N20)*'EMISSIONS FACTORS'!$J459</f>
        <v>0</v>
      </c>
      <c r="O81" s="150">
        <f>(O$4*O20)*'EMISSIONS FACTORS'!$J459</f>
        <v>0</v>
      </c>
      <c r="P81" s="150">
        <f>(P$4*P20)*'EMISSIONS FACTORS'!$J459</f>
        <v>0</v>
      </c>
      <c r="Q81" s="150">
        <f>(Q$4*Q20)*'EMISSIONS FACTORS'!$J459</f>
        <v>0</v>
      </c>
      <c r="R81" s="150">
        <f>(R$4*R20)*'EMISSIONS FACTORS'!$J459</f>
        <v>0</v>
      </c>
      <c r="S81" s="150">
        <f>(S$4*S20)*'EMISSIONS FACTORS'!$J459</f>
        <v>0</v>
      </c>
      <c r="T81" s="150">
        <f>(T$4*T20)*'EMISSIONS FACTORS'!$J459</f>
        <v>0</v>
      </c>
      <c r="U81" s="150">
        <f>(U$4*U20)*'EMISSIONS FACTORS'!$J459</f>
        <v>0</v>
      </c>
      <c r="V81" s="150">
        <f>(V$4*V20)*'EMISSIONS FACTORS'!$J459</f>
        <v>0</v>
      </c>
      <c r="W81" s="150">
        <f>(W$4*W20)*'EMISSIONS FACTORS'!$J459</f>
        <v>0</v>
      </c>
      <c r="X81" s="150">
        <f t="shared" si="3"/>
        <v>0</v>
      </c>
    </row>
    <row r="82" spans="2:24" ht="11.25">
      <c r="B82" s="139" t="s">
        <v>876</v>
      </c>
      <c r="C82" s="150">
        <f>(C$4*C21)*'EMISSIONS FACTORS'!$J460</f>
        <v>0</v>
      </c>
      <c r="D82" s="150">
        <f>(D$4*D21)*'EMISSIONS FACTORS'!$J460</f>
        <v>0</v>
      </c>
      <c r="E82" s="150">
        <f>(E$4*E21)*'EMISSIONS FACTORS'!$J460</f>
        <v>0</v>
      </c>
      <c r="F82" s="150">
        <f>(F$4*F21)*'EMISSIONS FACTORS'!$J460</f>
        <v>0</v>
      </c>
      <c r="G82" s="150">
        <f>(G$4*G21)*'EMISSIONS FACTORS'!$J460</f>
        <v>0</v>
      </c>
      <c r="H82" s="150">
        <f>(H$4*H21)*'EMISSIONS FACTORS'!$J460</f>
        <v>0</v>
      </c>
      <c r="I82" s="150">
        <f>(I$4*I21)*'EMISSIONS FACTORS'!$J460</f>
        <v>0</v>
      </c>
      <c r="J82" s="150">
        <f>(J$4*J21)*'EMISSIONS FACTORS'!$J460</f>
        <v>0</v>
      </c>
      <c r="K82" s="150">
        <f>(K$4*K21)*'EMISSIONS FACTORS'!$J460</f>
        <v>0</v>
      </c>
      <c r="L82" s="150">
        <f>(L$4*L21)*'EMISSIONS FACTORS'!$J460</f>
        <v>0</v>
      </c>
      <c r="M82" s="150">
        <f>(M$4*M21)*'EMISSIONS FACTORS'!$J460</f>
        <v>0</v>
      </c>
      <c r="N82" s="150">
        <f>(N$4*N21)*'EMISSIONS FACTORS'!$J460</f>
        <v>0</v>
      </c>
      <c r="O82" s="150">
        <f>(O$4*O21)*'EMISSIONS FACTORS'!$J460</f>
        <v>0</v>
      </c>
      <c r="P82" s="150">
        <f>(P$4*P21)*'EMISSIONS FACTORS'!$J460</f>
        <v>0</v>
      </c>
      <c r="Q82" s="150">
        <f>(Q$4*Q21)*'EMISSIONS FACTORS'!$J460</f>
        <v>0</v>
      </c>
      <c r="R82" s="150">
        <f>(R$4*R21)*'EMISSIONS FACTORS'!$J460</f>
        <v>0</v>
      </c>
      <c r="S82" s="150">
        <f>(S$4*S21)*'EMISSIONS FACTORS'!$J460</f>
        <v>0</v>
      </c>
      <c r="T82" s="150">
        <f>(T$4*T21)*'EMISSIONS FACTORS'!$J460</f>
        <v>0</v>
      </c>
      <c r="U82" s="150">
        <f>(U$4*U21)*'EMISSIONS FACTORS'!$J460</f>
        <v>0</v>
      </c>
      <c r="V82" s="150">
        <f>(V$4*V21)*'EMISSIONS FACTORS'!$J460</f>
        <v>0</v>
      </c>
      <c r="W82" s="150">
        <f>(W$4*W21)*'EMISSIONS FACTORS'!$J460</f>
        <v>0</v>
      </c>
      <c r="X82" s="150">
        <f t="shared" si="3"/>
        <v>0</v>
      </c>
    </row>
    <row r="83" spans="2:24" ht="11.25">
      <c r="B83" s="139" t="s">
        <v>877</v>
      </c>
      <c r="C83" s="150">
        <f>(C$4*C22)*'EMISSIONS FACTORS'!$J461</f>
        <v>0</v>
      </c>
      <c r="D83" s="150">
        <f>(D$4*D22)*'EMISSIONS FACTORS'!$J461</f>
        <v>0</v>
      </c>
      <c r="E83" s="150">
        <f>(E$4*E22)*'EMISSIONS FACTORS'!$J461</f>
        <v>0</v>
      </c>
      <c r="F83" s="150">
        <f>(F$4*F22)*'EMISSIONS FACTORS'!$J461</f>
        <v>0</v>
      </c>
      <c r="G83" s="150">
        <f>(G$4*G22)*'EMISSIONS FACTORS'!$J461</f>
        <v>0</v>
      </c>
      <c r="H83" s="150">
        <f>(H$4*H22)*'EMISSIONS FACTORS'!$J461</f>
        <v>0</v>
      </c>
      <c r="I83" s="150">
        <f>(I$4*I22)*'EMISSIONS FACTORS'!$J461</f>
        <v>0</v>
      </c>
      <c r="J83" s="150">
        <f>(J$4*J22)*'EMISSIONS FACTORS'!$J461</f>
        <v>0</v>
      </c>
      <c r="K83" s="150">
        <f>(K$4*K22)*'EMISSIONS FACTORS'!$J461</f>
        <v>0</v>
      </c>
      <c r="L83" s="150">
        <f>(L$4*L22)*'EMISSIONS FACTORS'!$J461</f>
        <v>0</v>
      </c>
      <c r="M83" s="150">
        <f>(M$4*M22)*'EMISSIONS FACTORS'!$J461</f>
        <v>0</v>
      </c>
      <c r="N83" s="150">
        <f>(N$4*N22)*'EMISSIONS FACTORS'!$J461</f>
        <v>0</v>
      </c>
      <c r="O83" s="150">
        <f>(O$4*O22)*'EMISSIONS FACTORS'!$J461</f>
        <v>0</v>
      </c>
      <c r="P83" s="150">
        <f>(P$4*P22)*'EMISSIONS FACTORS'!$J461</f>
        <v>0</v>
      </c>
      <c r="Q83" s="150">
        <f>(Q$4*Q22)*'EMISSIONS FACTORS'!$J461</f>
        <v>0</v>
      </c>
      <c r="R83" s="150">
        <f>(R$4*R22)*'EMISSIONS FACTORS'!$J461</f>
        <v>0</v>
      </c>
      <c r="S83" s="150">
        <f>(S$4*S22)*'EMISSIONS FACTORS'!$J461</f>
        <v>0</v>
      </c>
      <c r="T83" s="150">
        <f>(T$4*T22)*'EMISSIONS FACTORS'!$J461</f>
        <v>0</v>
      </c>
      <c r="U83" s="150">
        <f>(U$4*U22)*'EMISSIONS FACTORS'!$J461</f>
        <v>0</v>
      </c>
      <c r="V83" s="150">
        <f>(V$4*V22)*'EMISSIONS FACTORS'!$J461</f>
        <v>0</v>
      </c>
      <c r="W83" s="150">
        <f>(W$4*W22)*'EMISSIONS FACTORS'!$J461</f>
        <v>0</v>
      </c>
      <c r="X83" s="150">
        <f t="shared" si="3"/>
        <v>0</v>
      </c>
    </row>
    <row r="84" spans="2:24" ht="11.25">
      <c r="B84" s="139" t="s">
        <v>878</v>
      </c>
      <c r="C84" s="150">
        <f>(C$4*C23)*'EMISSIONS FACTORS'!$J462</f>
        <v>0</v>
      </c>
      <c r="D84" s="150">
        <f>(D$4*D23)*'EMISSIONS FACTORS'!$J462</f>
        <v>0</v>
      </c>
      <c r="E84" s="150">
        <f>(E$4*E23)*'EMISSIONS FACTORS'!$J462</f>
        <v>0</v>
      </c>
      <c r="F84" s="150">
        <f>(F$4*F23)*'EMISSIONS FACTORS'!$J462</f>
        <v>0</v>
      </c>
      <c r="G84" s="150">
        <f>(G$4*G23)*'EMISSIONS FACTORS'!$J462</f>
        <v>0</v>
      </c>
      <c r="H84" s="150">
        <f>(H$4*H23)*'EMISSIONS FACTORS'!$J462</f>
        <v>0</v>
      </c>
      <c r="I84" s="150">
        <f>(I$4*I23)*'EMISSIONS FACTORS'!$J462</f>
        <v>0</v>
      </c>
      <c r="J84" s="150">
        <f>(J$4*J23)*'EMISSIONS FACTORS'!$J462</f>
        <v>0</v>
      </c>
      <c r="K84" s="150">
        <f>(K$4*K23)*'EMISSIONS FACTORS'!$J462</f>
        <v>0</v>
      </c>
      <c r="L84" s="150">
        <f>(L$4*L23)*'EMISSIONS FACTORS'!$J462</f>
        <v>0</v>
      </c>
      <c r="M84" s="150">
        <f>(M$4*M23)*'EMISSIONS FACTORS'!$J462</f>
        <v>0</v>
      </c>
      <c r="N84" s="150">
        <f>(N$4*N23)*'EMISSIONS FACTORS'!$J462</f>
        <v>0</v>
      </c>
      <c r="O84" s="150">
        <f>(O$4*O23)*'EMISSIONS FACTORS'!$J462</f>
        <v>0</v>
      </c>
      <c r="P84" s="150">
        <f>(P$4*P23)*'EMISSIONS FACTORS'!$J462</f>
        <v>0</v>
      </c>
      <c r="Q84" s="150">
        <f>(Q$4*Q23)*'EMISSIONS FACTORS'!$J462</f>
        <v>0</v>
      </c>
      <c r="R84" s="150">
        <f>(R$4*R23)*'EMISSIONS FACTORS'!$J462</f>
        <v>0</v>
      </c>
      <c r="S84" s="150">
        <f>(S$4*S23)*'EMISSIONS FACTORS'!$J462</f>
        <v>0</v>
      </c>
      <c r="T84" s="150">
        <f>(T$4*T23)*'EMISSIONS FACTORS'!$J462</f>
        <v>0</v>
      </c>
      <c r="U84" s="150">
        <f>(U$4*U23)*'EMISSIONS FACTORS'!$J462</f>
        <v>0</v>
      </c>
      <c r="V84" s="150">
        <f>(V$4*V23)*'EMISSIONS FACTORS'!$J462</f>
        <v>0</v>
      </c>
      <c r="W84" s="150">
        <f>(W$4*W23)*'EMISSIONS FACTORS'!$J462</f>
        <v>0</v>
      </c>
      <c r="X84" s="150">
        <f t="shared" si="3"/>
        <v>0</v>
      </c>
    </row>
    <row r="85" spans="2:24" ht="11.25">
      <c r="B85" s="139" t="s">
        <v>879</v>
      </c>
      <c r="C85" s="150">
        <f>(C$4*C24)*'EMISSIONS FACTORS'!$J463</f>
        <v>0</v>
      </c>
      <c r="D85" s="150">
        <f>(D$4*D24)*'EMISSIONS FACTORS'!$J463</f>
        <v>0</v>
      </c>
      <c r="E85" s="150">
        <f>(E$4*E24)*'EMISSIONS FACTORS'!$J463</f>
        <v>0</v>
      </c>
      <c r="F85" s="150">
        <f>(F$4*F24)*'EMISSIONS FACTORS'!$J463</f>
        <v>0</v>
      </c>
      <c r="G85" s="150">
        <f>(G$4*G24)*'EMISSIONS FACTORS'!$J463</f>
        <v>0</v>
      </c>
      <c r="H85" s="150">
        <f>(H$4*H24)*'EMISSIONS FACTORS'!$J463</f>
        <v>0</v>
      </c>
      <c r="I85" s="150">
        <f>(I$4*I24)*'EMISSIONS FACTORS'!$J463</f>
        <v>0</v>
      </c>
      <c r="J85" s="150">
        <f>(J$4*J24)*'EMISSIONS FACTORS'!$J463</f>
        <v>0</v>
      </c>
      <c r="K85" s="150">
        <f>(K$4*K24)*'EMISSIONS FACTORS'!$J463</f>
        <v>0</v>
      </c>
      <c r="L85" s="150">
        <f>(L$4*L24)*'EMISSIONS FACTORS'!$J463</f>
        <v>0</v>
      </c>
      <c r="M85" s="150">
        <f>(M$4*M24)*'EMISSIONS FACTORS'!$J463</f>
        <v>0</v>
      </c>
      <c r="N85" s="150">
        <f>(N$4*N24)*'EMISSIONS FACTORS'!$J463</f>
        <v>0</v>
      </c>
      <c r="O85" s="150">
        <f>(O$4*O24)*'EMISSIONS FACTORS'!$J463</f>
        <v>0</v>
      </c>
      <c r="P85" s="150">
        <f>(P$4*P24)*'EMISSIONS FACTORS'!$J463</f>
        <v>0</v>
      </c>
      <c r="Q85" s="150">
        <f>(Q$4*Q24)*'EMISSIONS FACTORS'!$J463</f>
        <v>0</v>
      </c>
      <c r="R85" s="150">
        <f>(R$4*R24)*'EMISSIONS FACTORS'!$J463</f>
        <v>0</v>
      </c>
      <c r="S85" s="150">
        <f>(S$4*S24)*'EMISSIONS FACTORS'!$J463</f>
        <v>0</v>
      </c>
      <c r="T85" s="150">
        <f>(T$4*T24)*'EMISSIONS FACTORS'!$J463</f>
        <v>0</v>
      </c>
      <c r="U85" s="150">
        <f>(U$4*U24)*'EMISSIONS FACTORS'!$J463</f>
        <v>0</v>
      </c>
      <c r="V85" s="150">
        <f>(V$4*V24)*'EMISSIONS FACTORS'!$J463</f>
        <v>0</v>
      </c>
      <c r="W85" s="150">
        <f>(W$4*W24)*'EMISSIONS FACTORS'!$J463</f>
        <v>0</v>
      </c>
      <c r="X85" s="150">
        <f t="shared" si="3"/>
        <v>0</v>
      </c>
    </row>
    <row r="86" spans="2:24" ht="11.25">
      <c r="B86" s="139" t="s">
        <v>880</v>
      </c>
      <c r="C86" s="150">
        <f>(C$4*C25)*'EMISSIONS FACTORS'!$J464</f>
        <v>0</v>
      </c>
      <c r="D86" s="150">
        <f>(D$4*D25)*'EMISSIONS FACTORS'!$J464</f>
        <v>0</v>
      </c>
      <c r="E86" s="150">
        <f>(E$4*E25)*'EMISSIONS FACTORS'!$J464</f>
        <v>0</v>
      </c>
      <c r="F86" s="150">
        <f>(F$4*F25)*'EMISSIONS FACTORS'!$J464</f>
        <v>0</v>
      </c>
      <c r="G86" s="150">
        <f>(G$4*G25)*'EMISSIONS FACTORS'!$J464</f>
        <v>0</v>
      </c>
      <c r="H86" s="150">
        <f>(H$4*H25)*'EMISSIONS FACTORS'!$J464</f>
        <v>0</v>
      </c>
      <c r="I86" s="150">
        <f>(I$4*I25)*'EMISSIONS FACTORS'!$J464</f>
        <v>0</v>
      </c>
      <c r="J86" s="150">
        <f>(J$4*J25)*'EMISSIONS FACTORS'!$J464</f>
        <v>0</v>
      </c>
      <c r="K86" s="150">
        <f>(K$4*K25)*'EMISSIONS FACTORS'!$J464</f>
        <v>0</v>
      </c>
      <c r="L86" s="150">
        <f>(L$4*L25)*'EMISSIONS FACTORS'!$J464</f>
        <v>0</v>
      </c>
      <c r="M86" s="150">
        <f>(M$4*M25)*'EMISSIONS FACTORS'!$J464</f>
        <v>0</v>
      </c>
      <c r="N86" s="150">
        <f>(N$4*N25)*'EMISSIONS FACTORS'!$J464</f>
        <v>0</v>
      </c>
      <c r="O86" s="150">
        <f>(O$4*O25)*'EMISSIONS FACTORS'!$J464</f>
        <v>0</v>
      </c>
      <c r="P86" s="150">
        <f>(P$4*P25)*'EMISSIONS FACTORS'!$J464</f>
        <v>0</v>
      </c>
      <c r="Q86" s="150">
        <f>(Q$4*Q25)*'EMISSIONS FACTORS'!$J464</f>
        <v>0</v>
      </c>
      <c r="R86" s="150">
        <f>(R$4*R25)*'EMISSIONS FACTORS'!$J464</f>
        <v>0</v>
      </c>
      <c r="S86" s="150">
        <f>(S$4*S25)*'EMISSIONS FACTORS'!$J464</f>
        <v>0</v>
      </c>
      <c r="T86" s="150">
        <f>(T$4*T25)*'EMISSIONS FACTORS'!$J464</f>
        <v>0</v>
      </c>
      <c r="U86" s="150">
        <f>(U$4*U25)*'EMISSIONS FACTORS'!$J464</f>
        <v>0</v>
      </c>
      <c r="V86" s="150">
        <f>(V$4*V25)*'EMISSIONS FACTORS'!$J464</f>
        <v>0</v>
      </c>
      <c r="W86" s="150">
        <f>(W$4*W25)*'EMISSIONS FACTORS'!$J464</f>
        <v>0</v>
      </c>
      <c r="X86" s="150">
        <f t="shared" si="3"/>
        <v>0</v>
      </c>
    </row>
    <row r="87" spans="2:24" ht="11.25">
      <c r="B87" s="139" t="s">
        <v>0</v>
      </c>
      <c r="C87" s="150">
        <f>(C$4*C26)*'EMISSIONS FACTORS'!$J465</f>
        <v>0</v>
      </c>
      <c r="D87" s="150">
        <f>(D$4*D26)*'EMISSIONS FACTORS'!$J465</f>
        <v>0</v>
      </c>
      <c r="E87" s="150">
        <f>(E$4*E26)*'EMISSIONS FACTORS'!$J465</f>
        <v>0</v>
      </c>
      <c r="F87" s="150">
        <f>(F$4*F26)*'EMISSIONS FACTORS'!$J465</f>
        <v>0</v>
      </c>
      <c r="G87" s="150">
        <f>(G$4*G26)*'EMISSIONS FACTORS'!$J465</f>
        <v>0</v>
      </c>
      <c r="H87" s="150">
        <f>(H$4*H26)*'EMISSIONS FACTORS'!$J465</f>
        <v>0</v>
      </c>
      <c r="I87" s="150">
        <f>(I$4*I26)*'EMISSIONS FACTORS'!$J465</f>
        <v>0</v>
      </c>
      <c r="J87" s="150">
        <f>(J$4*J26)*'EMISSIONS FACTORS'!$J465</f>
        <v>0</v>
      </c>
      <c r="K87" s="150">
        <f>(K$4*K26)*'EMISSIONS FACTORS'!$J465</f>
        <v>0</v>
      </c>
      <c r="L87" s="150">
        <f>(L$4*L26)*'EMISSIONS FACTORS'!$J465</f>
        <v>0</v>
      </c>
      <c r="M87" s="150">
        <f>(M$4*M26)*'EMISSIONS FACTORS'!$J465</f>
        <v>0</v>
      </c>
      <c r="N87" s="150">
        <f>(N$4*N26)*'EMISSIONS FACTORS'!$J465</f>
        <v>0</v>
      </c>
      <c r="O87" s="150">
        <f>(O$4*O26)*'EMISSIONS FACTORS'!$J465</f>
        <v>0</v>
      </c>
      <c r="P87" s="150">
        <f>(P$4*P26)*'EMISSIONS FACTORS'!$J465</f>
        <v>0</v>
      </c>
      <c r="Q87" s="150">
        <f>(Q$4*Q26)*'EMISSIONS FACTORS'!$J465</f>
        <v>0</v>
      </c>
      <c r="R87" s="150">
        <f>(R$4*R26)*'EMISSIONS FACTORS'!$J465</f>
        <v>0</v>
      </c>
      <c r="S87" s="150">
        <f>(S$4*S26)*'EMISSIONS FACTORS'!$J465</f>
        <v>0</v>
      </c>
      <c r="T87" s="150">
        <f>(T$4*T26)*'EMISSIONS FACTORS'!$J465</f>
        <v>0</v>
      </c>
      <c r="U87" s="150">
        <f>(U$4*U26)*'EMISSIONS FACTORS'!$J465</f>
        <v>0</v>
      </c>
      <c r="V87" s="150">
        <f>(V$4*V26)*'EMISSIONS FACTORS'!$J465</f>
        <v>0</v>
      </c>
      <c r="W87" s="150">
        <f>(W$4*W26)*'EMISSIONS FACTORS'!$J465</f>
        <v>0</v>
      </c>
      <c r="X87" s="150">
        <f t="shared" si="3"/>
        <v>0</v>
      </c>
    </row>
    <row r="88" spans="2:24" ht="11.25">
      <c r="B88" s="139" t="s">
        <v>1</v>
      </c>
      <c r="C88" s="150">
        <f>(C$4*C27)*'EMISSIONS FACTORS'!$J466</f>
        <v>0</v>
      </c>
      <c r="D88" s="150">
        <f>(D$4*D27)*'EMISSIONS FACTORS'!$J466</f>
        <v>0</v>
      </c>
      <c r="E88" s="150">
        <f>(E$4*E27)*'EMISSIONS FACTORS'!$J466</f>
        <v>0</v>
      </c>
      <c r="F88" s="150">
        <f>(F$4*F27)*'EMISSIONS FACTORS'!$J466</f>
        <v>0</v>
      </c>
      <c r="G88" s="150">
        <f>(G$4*G27)*'EMISSIONS FACTORS'!$J466</f>
        <v>0</v>
      </c>
      <c r="H88" s="150">
        <f>(H$4*H27)*'EMISSIONS FACTORS'!$J466</f>
        <v>0</v>
      </c>
      <c r="I88" s="150">
        <f>(I$4*I27)*'EMISSIONS FACTORS'!$J466</f>
        <v>0</v>
      </c>
      <c r="J88" s="150">
        <f>(J$4*J27)*'EMISSIONS FACTORS'!$J466</f>
        <v>0</v>
      </c>
      <c r="K88" s="150">
        <f>(K$4*K27)*'EMISSIONS FACTORS'!$J466</f>
        <v>0</v>
      </c>
      <c r="L88" s="150">
        <f>(L$4*L27)*'EMISSIONS FACTORS'!$J466</f>
        <v>0</v>
      </c>
      <c r="M88" s="150">
        <f>(M$4*M27)*'EMISSIONS FACTORS'!$J466</f>
        <v>0</v>
      </c>
      <c r="N88" s="150">
        <f>(N$4*N27)*'EMISSIONS FACTORS'!$J466</f>
        <v>0</v>
      </c>
      <c r="O88" s="150">
        <f>(O$4*O27)*'EMISSIONS FACTORS'!$J466</f>
        <v>0</v>
      </c>
      <c r="P88" s="150">
        <f>(P$4*P27)*'EMISSIONS FACTORS'!$J466</f>
        <v>0</v>
      </c>
      <c r="Q88" s="150">
        <f>(Q$4*Q27)*'EMISSIONS FACTORS'!$J466</f>
        <v>0</v>
      </c>
      <c r="R88" s="150">
        <f>(R$4*R27)*'EMISSIONS FACTORS'!$J466</f>
        <v>0</v>
      </c>
      <c r="S88" s="150">
        <f>(S$4*S27)*'EMISSIONS FACTORS'!$J466</f>
        <v>0</v>
      </c>
      <c r="T88" s="150">
        <f>(T$4*T27)*'EMISSIONS FACTORS'!$J466</f>
        <v>0</v>
      </c>
      <c r="U88" s="150">
        <f>(U$4*U27)*'EMISSIONS FACTORS'!$J466</f>
        <v>0</v>
      </c>
      <c r="V88" s="150">
        <f>(V$4*V27)*'EMISSIONS FACTORS'!$J466</f>
        <v>0</v>
      </c>
      <c r="W88" s="150">
        <f>(W$4*W27)*'EMISSIONS FACTORS'!$J466</f>
        <v>0</v>
      </c>
      <c r="X88" s="150">
        <f t="shared" si="3"/>
        <v>0</v>
      </c>
    </row>
    <row r="89" spans="2:24" ht="11.25">
      <c r="B89" s="139" t="s">
        <v>2</v>
      </c>
      <c r="C89" s="150">
        <f>(C$4*C28)*'EMISSIONS FACTORS'!$J467</f>
        <v>0</v>
      </c>
      <c r="D89" s="150">
        <f>(D$4*D28)*'EMISSIONS FACTORS'!$J467</f>
        <v>0</v>
      </c>
      <c r="E89" s="150">
        <f>(E$4*E28)*'EMISSIONS FACTORS'!$J467</f>
        <v>0</v>
      </c>
      <c r="F89" s="150">
        <f>(F$4*F28)*'EMISSIONS FACTORS'!$J467</f>
        <v>0</v>
      </c>
      <c r="G89" s="150">
        <f>(G$4*G28)*'EMISSIONS FACTORS'!$J467</f>
        <v>0</v>
      </c>
      <c r="H89" s="150">
        <f>(H$4*H28)*'EMISSIONS FACTORS'!$J467</f>
        <v>0</v>
      </c>
      <c r="I89" s="150">
        <f>(I$4*I28)*'EMISSIONS FACTORS'!$J467</f>
        <v>0</v>
      </c>
      <c r="J89" s="150">
        <f>(J$4*J28)*'EMISSIONS FACTORS'!$J467</f>
        <v>0</v>
      </c>
      <c r="K89" s="150">
        <f>(K$4*K28)*'EMISSIONS FACTORS'!$J467</f>
        <v>0</v>
      </c>
      <c r="L89" s="150">
        <f>(L$4*L28)*'EMISSIONS FACTORS'!$J467</f>
        <v>0</v>
      </c>
      <c r="M89" s="150">
        <f>(M$4*M28)*'EMISSIONS FACTORS'!$J467</f>
        <v>0</v>
      </c>
      <c r="N89" s="150">
        <f>(N$4*N28)*'EMISSIONS FACTORS'!$J467</f>
        <v>0</v>
      </c>
      <c r="O89" s="150">
        <f>(O$4*O28)*'EMISSIONS FACTORS'!$J467</f>
        <v>0</v>
      </c>
      <c r="P89" s="150">
        <f>(P$4*P28)*'EMISSIONS FACTORS'!$J467</f>
        <v>0</v>
      </c>
      <c r="Q89" s="150">
        <f>(Q$4*Q28)*'EMISSIONS FACTORS'!$J467</f>
        <v>0</v>
      </c>
      <c r="R89" s="150">
        <f>(R$4*R28)*'EMISSIONS FACTORS'!$J467</f>
        <v>0</v>
      </c>
      <c r="S89" s="150">
        <f>(S$4*S28)*'EMISSIONS FACTORS'!$J467</f>
        <v>0</v>
      </c>
      <c r="T89" s="150">
        <f>(T$4*T28)*'EMISSIONS FACTORS'!$J467</f>
        <v>0</v>
      </c>
      <c r="U89" s="150">
        <f>(U$4*U28)*'EMISSIONS FACTORS'!$J467</f>
        <v>0</v>
      </c>
      <c r="V89" s="150">
        <f>(V$4*V28)*'EMISSIONS FACTORS'!$J467</f>
        <v>0</v>
      </c>
      <c r="W89" s="150">
        <f>(W$4*W28)*'EMISSIONS FACTORS'!$J467</f>
        <v>0</v>
      </c>
      <c r="X89" s="150">
        <f t="shared" si="3"/>
        <v>0</v>
      </c>
    </row>
    <row r="90" spans="2:24" ht="11.25">
      <c r="B90" s="139" t="s">
        <v>3</v>
      </c>
      <c r="C90" s="150">
        <f>(C$4*C29)*'EMISSIONS FACTORS'!$J468</f>
        <v>0</v>
      </c>
      <c r="D90" s="150">
        <f>(D$4*D29)*'EMISSIONS FACTORS'!$J468</f>
        <v>0</v>
      </c>
      <c r="E90" s="150">
        <f>(E$4*E29)*'EMISSIONS FACTORS'!$J468</f>
        <v>0</v>
      </c>
      <c r="F90" s="150">
        <f>(F$4*F29)*'EMISSIONS FACTORS'!$J468</f>
        <v>0</v>
      </c>
      <c r="G90" s="150">
        <f>(G$4*G29)*'EMISSIONS FACTORS'!$J468</f>
        <v>0</v>
      </c>
      <c r="H90" s="150">
        <f>(H$4*H29)*'EMISSIONS FACTORS'!$J468</f>
        <v>0</v>
      </c>
      <c r="I90" s="150">
        <f>(I$4*I29)*'EMISSIONS FACTORS'!$J468</f>
        <v>0</v>
      </c>
      <c r="J90" s="150">
        <f>(J$4*J29)*'EMISSIONS FACTORS'!$J468</f>
        <v>0</v>
      </c>
      <c r="K90" s="150">
        <f>(K$4*K29)*'EMISSIONS FACTORS'!$J468</f>
        <v>0</v>
      </c>
      <c r="L90" s="150">
        <f>(L$4*L29)*'EMISSIONS FACTORS'!$J468</f>
        <v>0</v>
      </c>
      <c r="M90" s="150">
        <f>(M$4*M29)*'EMISSIONS FACTORS'!$J468</f>
        <v>0</v>
      </c>
      <c r="N90" s="150">
        <f>(N$4*N29)*'EMISSIONS FACTORS'!$J468</f>
        <v>0</v>
      </c>
      <c r="O90" s="150">
        <f>(O$4*O29)*'EMISSIONS FACTORS'!$J468</f>
        <v>0</v>
      </c>
      <c r="P90" s="150">
        <f>(P$4*P29)*'EMISSIONS FACTORS'!$J468</f>
        <v>0</v>
      </c>
      <c r="Q90" s="150">
        <f>(Q$4*Q29)*'EMISSIONS FACTORS'!$J468</f>
        <v>0</v>
      </c>
      <c r="R90" s="150">
        <f>(R$4*R29)*'EMISSIONS FACTORS'!$J468</f>
        <v>0</v>
      </c>
      <c r="S90" s="150">
        <f>(S$4*S29)*'EMISSIONS FACTORS'!$J468</f>
        <v>0</v>
      </c>
      <c r="T90" s="150">
        <f>(T$4*T29)*'EMISSIONS FACTORS'!$J468</f>
        <v>0</v>
      </c>
      <c r="U90" s="150">
        <f>(U$4*U29)*'EMISSIONS FACTORS'!$J468</f>
        <v>0</v>
      </c>
      <c r="V90" s="150">
        <f>(V$4*V29)*'EMISSIONS FACTORS'!$J468</f>
        <v>0</v>
      </c>
      <c r="W90" s="150">
        <f>(W$4*W29)*'EMISSIONS FACTORS'!$J468</f>
        <v>0</v>
      </c>
      <c r="X90" s="150">
        <f t="shared" si="3"/>
        <v>0</v>
      </c>
    </row>
    <row r="91" spans="2:24" ht="11.25">
      <c r="B91" s="139" t="s">
        <v>4</v>
      </c>
      <c r="C91" s="150">
        <f>(C$4*C30)*'EMISSIONS FACTORS'!$J469</f>
        <v>0</v>
      </c>
      <c r="D91" s="150">
        <f>(D$4*D30)*'EMISSIONS FACTORS'!$J469</f>
        <v>0</v>
      </c>
      <c r="E91" s="150">
        <f>(E$4*E30)*'EMISSIONS FACTORS'!$J469</f>
        <v>0</v>
      </c>
      <c r="F91" s="150">
        <f>(F$4*F30)*'EMISSIONS FACTORS'!$J469</f>
        <v>0</v>
      </c>
      <c r="G91" s="150">
        <f>(G$4*G30)*'EMISSIONS FACTORS'!$J469</f>
        <v>0</v>
      </c>
      <c r="H91" s="150">
        <f>(H$4*H30)*'EMISSIONS FACTORS'!$J469</f>
        <v>0</v>
      </c>
      <c r="I91" s="150">
        <f>(I$4*I30)*'EMISSIONS FACTORS'!$J469</f>
        <v>0</v>
      </c>
      <c r="J91" s="150">
        <f>(J$4*J30)*'EMISSIONS FACTORS'!$J469</f>
        <v>0</v>
      </c>
      <c r="K91" s="150">
        <f>(K$4*K30)*'EMISSIONS FACTORS'!$J469</f>
        <v>0</v>
      </c>
      <c r="L91" s="150">
        <f>(L$4*L30)*'EMISSIONS FACTORS'!$J469</f>
        <v>0</v>
      </c>
      <c r="M91" s="150">
        <f>(M$4*M30)*'EMISSIONS FACTORS'!$J469</f>
        <v>0</v>
      </c>
      <c r="N91" s="150">
        <f>(N$4*N30)*'EMISSIONS FACTORS'!$J469</f>
        <v>0</v>
      </c>
      <c r="O91" s="150">
        <f>(O$4*O30)*'EMISSIONS FACTORS'!$J469</f>
        <v>0</v>
      </c>
      <c r="P91" s="150">
        <f>(P$4*P30)*'EMISSIONS FACTORS'!$J469</f>
        <v>0</v>
      </c>
      <c r="Q91" s="150">
        <f>(Q$4*Q30)*'EMISSIONS FACTORS'!$J469</f>
        <v>0</v>
      </c>
      <c r="R91" s="150">
        <f>(R$4*R30)*'EMISSIONS FACTORS'!$J469</f>
        <v>0</v>
      </c>
      <c r="S91" s="150">
        <f>(S$4*S30)*'EMISSIONS FACTORS'!$J469</f>
        <v>0</v>
      </c>
      <c r="T91" s="150">
        <f>(T$4*T30)*'EMISSIONS FACTORS'!$J469</f>
        <v>0</v>
      </c>
      <c r="U91" s="150">
        <f>(U$4*U30)*'EMISSIONS FACTORS'!$J469</f>
        <v>0</v>
      </c>
      <c r="V91" s="150">
        <f>(V$4*V30)*'EMISSIONS FACTORS'!$J469</f>
        <v>0</v>
      </c>
      <c r="W91" s="150">
        <f>(W$4*W30)*'EMISSIONS FACTORS'!$J469</f>
        <v>0</v>
      </c>
      <c r="X91" s="150">
        <f t="shared" si="3"/>
        <v>0</v>
      </c>
    </row>
    <row r="92" spans="2:24" ht="11.25">
      <c r="B92" s="139" t="s">
        <v>5</v>
      </c>
      <c r="C92" s="150">
        <f>(C$4*C31)*'EMISSIONS FACTORS'!$J470</f>
        <v>0</v>
      </c>
      <c r="D92" s="150">
        <f>(D$4*D31)*'EMISSIONS FACTORS'!$J470</f>
        <v>0</v>
      </c>
      <c r="E92" s="150">
        <f>(E$4*E31)*'EMISSIONS FACTORS'!$J470</f>
        <v>0</v>
      </c>
      <c r="F92" s="150">
        <f>(F$4*F31)*'EMISSIONS FACTORS'!$J470</f>
        <v>0</v>
      </c>
      <c r="G92" s="150">
        <f>(G$4*G31)*'EMISSIONS FACTORS'!$J470</f>
        <v>0</v>
      </c>
      <c r="H92" s="150">
        <f>(H$4*H31)*'EMISSIONS FACTORS'!$J470</f>
        <v>0</v>
      </c>
      <c r="I92" s="150">
        <f>(I$4*I31)*'EMISSIONS FACTORS'!$J470</f>
        <v>0</v>
      </c>
      <c r="J92" s="150">
        <f>(J$4*J31)*'EMISSIONS FACTORS'!$J470</f>
        <v>0</v>
      </c>
      <c r="K92" s="150">
        <f>(K$4*K31)*'EMISSIONS FACTORS'!$J470</f>
        <v>0</v>
      </c>
      <c r="L92" s="150">
        <f>(L$4*L31)*'EMISSIONS FACTORS'!$J470</f>
        <v>0</v>
      </c>
      <c r="M92" s="150">
        <f>(M$4*M31)*'EMISSIONS FACTORS'!$J470</f>
        <v>0</v>
      </c>
      <c r="N92" s="150">
        <f>(N$4*N31)*'EMISSIONS FACTORS'!$J470</f>
        <v>0</v>
      </c>
      <c r="O92" s="150">
        <f>(O$4*O31)*'EMISSIONS FACTORS'!$J470</f>
        <v>0</v>
      </c>
      <c r="P92" s="150">
        <f>(P$4*P31)*'EMISSIONS FACTORS'!$J470</f>
        <v>0</v>
      </c>
      <c r="Q92" s="150">
        <f>(Q$4*Q31)*'EMISSIONS FACTORS'!$J470</f>
        <v>0</v>
      </c>
      <c r="R92" s="150">
        <f>(R$4*R31)*'EMISSIONS FACTORS'!$J470</f>
        <v>0</v>
      </c>
      <c r="S92" s="150">
        <f>(S$4*S31)*'EMISSIONS FACTORS'!$J470</f>
        <v>0</v>
      </c>
      <c r="T92" s="150">
        <f>(T$4*T31)*'EMISSIONS FACTORS'!$J470</f>
        <v>0</v>
      </c>
      <c r="U92" s="150">
        <f>(U$4*U31)*'EMISSIONS FACTORS'!$J470</f>
        <v>0</v>
      </c>
      <c r="V92" s="150">
        <f>(V$4*V31)*'EMISSIONS FACTORS'!$J470</f>
        <v>0</v>
      </c>
      <c r="W92" s="150">
        <f>(W$4*W31)*'EMISSIONS FACTORS'!$J470</f>
        <v>0</v>
      </c>
      <c r="X92" s="150">
        <f t="shared" si="3"/>
        <v>0</v>
      </c>
    </row>
    <row r="93" spans="2:24" ht="11.25">
      <c r="B93" s="139" t="s">
        <v>6</v>
      </c>
      <c r="C93" s="150">
        <f>(C$4*C32)*'EMISSIONS FACTORS'!$J471</f>
        <v>0</v>
      </c>
      <c r="D93" s="150">
        <f>(D$4*D32)*'EMISSIONS FACTORS'!$J471</f>
        <v>0</v>
      </c>
      <c r="E93" s="150">
        <f>(E$4*E32)*'EMISSIONS FACTORS'!$J471</f>
        <v>0</v>
      </c>
      <c r="F93" s="150">
        <f>(F$4*F32)*'EMISSIONS FACTORS'!$J471</f>
        <v>0</v>
      </c>
      <c r="G93" s="150">
        <f>(G$4*G32)*'EMISSIONS FACTORS'!$J471</f>
        <v>0</v>
      </c>
      <c r="H93" s="150">
        <f>(H$4*H32)*'EMISSIONS FACTORS'!$J471</f>
        <v>0</v>
      </c>
      <c r="I93" s="150">
        <f>(I$4*I32)*'EMISSIONS FACTORS'!$J471</f>
        <v>0</v>
      </c>
      <c r="J93" s="150">
        <f>(J$4*J32)*'EMISSIONS FACTORS'!$J471</f>
        <v>0</v>
      </c>
      <c r="K93" s="150">
        <f>(K$4*K32)*'EMISSIONS FACTORS'!$J471</f>
        <v>0</v>
      </c>
      <c r="L93" s="150">
        <f>(L$4*L32)*'EMISSIONS FACTORS'!$J471</f>
        <v>0</v>
      </c>
      <c r="M93" s="150">
        <f>(M$4*M32)*'EMISSIONS FACTORS'!$J471</f>
        <v>0</v>
      </c>
      <c r="N93" s="150">
        <f>(N$4*N32)*'EMISSIONS FACTORS'!$J471</f>
        <v>0</v>
      </c>
      <c r="O93" s="150">
        <f>(O$4*O32)*'EMISSIONS FACTORS'!$J471</f>
        <v>0</v>
      </c>
      <c r="P93" s="150">
        <f>(P$4*P32)*'EMISSIONS FACTORS'!$J471</f>
        <v>0</v>
      </c>
      <c r="Q93" s="150">
        <f>(Q$4*Q32)*'EMISSIONS FACTORS'!$J471</f>
        <v>0</v>
      </c>
      <c r="R93" s="150">
        <f>(R$4*R32)*'EMISSIONS FACTORS'!$J471</f>
        <v>0</v>
      </c>
      <c r="S93" s="150">
        <f>(S$4*S32)*'EMISSIONS FACTORS'!$J471</f>
        <v>0</v>
      </c>
      <c r="T93" s="150">
        <f>(T$4*T32)*'EMISSIONS FACTORS'!$J471</f>
        <v>0</v>
      </c>
      <c r="U93" s="150">
        <f>(U$4*U32)*'EMISSIONS FACTORS'!$J471</f>
        <v>0</v>
      </c>
      <c r="V93" s="150">
        <f>(V$4*V32)*'EMISSIONS FACTORS'!$J471</f>
        <v>0</v>
      </c>
      <c r="W93" s="150">
        <f>(W$4*W32)*'EMISSIONS FACTORS'!$J471</f>
        <v>0</v>
      </c>
      <c r="X93" s="150">
        <f t="shared" si="3"/>
        <v>0</v>
      </c>
    </row>
    <row r="94" spans="2:24" ht="11.25">
      <c r="B94" s="139" t="s">
        <v>7</v>
      </c>
      <c r="C94" s="150">
        <f>(C$4*C33)*'EMISSIONS FACTORS'!$J472</f>
        <v>0</v>
      </c>
      <c r="D94" s="150">
        <f>(D$4*D33)*'EMISSIONS FACTORS'!$J472</f>
        <v>0</v>
      </c>
      <c r="E94" s="150">
        <f>(E$4*E33)*'EMISSIONS FACTORS'!$J472</f>
        <v>0</v>
      </c>
      <c r="F94" s="150">
        <f>(F$4*F33)*'EMISSIONS FACTORS'!$J472</f>
        <v>0</v>
      </c>
      <c r="G94" s="150">
        <f>(G$4*G33)*'EMISSIONS FACTORS'!$J472</f>
        <v>0</v>
      </c>
      <c r="H94" s="150">
        <f>(H$4*H33)*'EMISSIONS FACTORS'!$J472</f>
        <v>0</v>
      </c>
      <c r="I94" s="150">
        <f>(I$4*I33)*'EMISSIONS FACTORS'!$J472</f>
        <v>0</v>
      </c>
      <c r="J94" s="150">
        <f>(J$4*J33)*'EMISSIONS FACTORS'!$J472</f>
        <v>0</v>
      </c>
      <c r="K94" s="150">
        <f>(K$4*K33)*'EMISSIONS FACTORS'!$J472</f>
        <v>0</v>
      </c>
      <c r="L94" s="150">
        <f>(L$4*L33)*'EMISSIONS FACTORS'!$J472</f>
        <v>0</v>
      </c>
      <c r="M94" s="150">
        <f>(M$4*M33)*'EMISSIONS FACTORS'!$J472</f>
        <v>0</v>
      </c>
      <c r="N94" s="150">
        <f>(N$4*N33)*'EMISSIONS FACTORS'!$J472</f>
        <v>0</v>
      </c>
      <c r="O94" s="150">
        <f>(O$4*O33)*'EMISSIONS FACTORS'!$J472</f>
        <v>0</v>
      </c>
      <c r="P94" s="150">
        <f>(P$4*P33)*'EMISSIONS FACTORS'!$J472</f>
        <v>0</v>
      </c>
      <c r="Q94" s="150">
        <f>(Q$4*Q33)*'EMISSIONS FACTORS'!$J472</f>
        <v>0</v>
      </c>
      <c r="R94" s="150">
        <f>(R$4*R33)*'EMISSIONS FACTORS'!$J472</f>
        <v>0</v>
      </c>
      <c r="S94" s="150">
        <f>(S$4*S33)*'EMISSIONS FACTORS'!$J472</f>
        <v>0</v>
      </c>
      <c r="T94" s="150">
        <f>(T$4*T33)*'EMISSIONS FACTORS'!$J472</f>
        <v>0</v>
      </c>
      <c r="U94" s="150">
        <f>(U$4*U33)*'EMISSIONS FACTORS'!$J472</f>
        <v>0</v>
      </c>
      <c r="V94" s="150">
        <f>(V$4*V33)*'EMISSIONS FACTORS'!$J472</f>
        <v>0</v>
      </c>
      <c r="W94" s="150">
        <f>(W$4*W33)*'EMISSIONS FACTORS'!$J472</f>
        <v>0</v>
      </c>
      <c r="X94" s="150">
        <f t="shared" si="3"/>
        <v>0</v>
      </c>
    </row>
    <row r="95" spans="2:24" ht="11.25">
      <c r="B95" s="139" t="s">
        <v>9</v>
      </c>
      <c r="C95" s="150">
        <f>(C$4*C34)*'EMISSIONS FACTORS'!$J473</f>
        <v>0</v>
      </c>
      <c r="D95" s="150">
        <f>(D$4*D34)*'EMISSIONS FACTORS'!$J473</f>
        <v>0</v>
      </c>
      <c r="E95" s="150">
        <f>(E$4*E34)*'EMISSIONS FACTORS'!$J473</f>
        <v>0</v>
      </c>
      <c r="F95" s="150">
        <f>(F$4*F34)*'EMISSIONS FACTORS'!$J473</f>
        <v>0</v>
      </c>
      <c r="G95" s="150">
        <f>(G$4*G34)*'EMISSIONS FACTORS'!$J473</f>
        <v>0</v>
      </c>
      <c r="H95" s="150">
        <f>(H$4*H34)*'EMISSIONS FACTORS'!$J473</f>
        <v>0</v>
      </c>
      <c r="I95" s="150">
        <f>(I$4*I34)*'EMISSIONS FACTORS'!$J473</f>
        <v>0</v>
      </c>
      <c r="J95" s="150">
        <f>(J$4*J34)*'EMISSIONS FACTORS'!$J473</f>
        <v>0</v>
      </c>
      <c r="K95" s="150">
        <f>(K$4*K34)*'EMISSIONS FACTORS'!$J473</f>
        <v>0</v>
      </c>
      <c r="L95" s="150">
        <f>(L$4*L34)*'EMISSIONS FACTORS'!$J473</f>
        <v>0</v>
      </c>
      <c r="M95" s="150">
        <f>(M$4*M34)*'EMISSIONS FACTORS'!$J473</f>
        <v>0</v>
      </c>
      <c r="N95" s="150">
        <f>(N$4*N34)*'EMISSIONS FACTORS'!$J473</f>
        <v>0</v>
      </c>
      <c r="O95" s="150">
        <f>(O$4*O34)*'EMISSIONS FACTORS'!$J473</f>
        <v>0</v>
      </c>
      <c r="P95" s="150">
        <f>(P$4*P34)*'EMISSIONS FACTORS'!$J473</f>
        <v>0</v>
      </c>
      <c r="Q95" s="150">
        <f>(Q$4*Q34)*'EMISSIONS FACTORS'!$J473</f>
        <v>0</v>
      </c>
      <c r="R95" s="150">
        <f>(R$4*R34)*'EMISSIONS FACTORS'!$J473</f>
        <v>0</v>
      </c>
      <c r="S95" s="150">
        <f>(S$4*S34)*'EMISSIONS FACTORS'!$J473</f>
        <v>0</v>
      </c>
      <c r="T95" s="150">
        <f>(T$4*T34)*'EMISSIONS FACTORS'!$J473</f>
        <v>0</v>
      </c>
      <c r="U95" s="150">
        <f>(U$4*U34)*'EMISSIONS FACTORS'!$J473</f>
        <v>0</v>
      </c>
      <c r="V95" s="150">
        <f>(V$4*V34)*'EMISSIONS FACTORS'!$J473</f>
        <v>0</v>
      </c>
      <c r="W95" s="150">
        <f>(W$4*W34)*'EMISSIONS FACTORS'!$J473</f>
        <v>0</v>
      </c>
      <c r="X95" s="150">
        <f t="shared" si="3"/>
        <v>0</v>
      </c>
    </row>
    <row r="96" spans="2:24" ht="11.25">
      <c r="B96" s="139" t="s">
        <v>10</v>
      </c>
      <c r="C96" s="150">
        <f>(C$4*C35)*'EMISSIONS FACTORS'!$J474</f>
        <v>0</v>
      </c>
      <c r="D96" s="150">
        <f>(D$4*D35)*'EMISSIONS FACTORS'!$J474</f>
        <v>0</v>
      </c>
      <c r="E96" s="150">
        <f>(E$4*E35)*'EMISSIONS FACTORS'!$J474</f>
        <v>0</v>
      </c>
      <c r="F96" s="150">
        <f>(F$4*F35)*'EMISSIONS FACTORS'!$J474</f>
        <v>0</v>
      </c>
      <c r="G96" s="150">
        <f>(G$4*G35)*'EMISSIONS FACTORS'!$J474</f>
        <v>0</v>
      </c>
      <c r="H96" s="150">
        <f>(H$4*H35)*'EMISSIONS FACTORS'!$J474</f>
        <v>0</v>
      </c>
      <c r="I96" s="150">
        <f>(I$4*I35)*'EMISSIONS FACTORS'!$J474</f>
        <v>0</v>
      </c>
      <c r="J96" s="150">
        <f>(J$4*J35)*'EMISSIONS FACTORS'!$J474</f>
        <v>0</v>
      </c>
      <c r="K96" s="150">
        <f>(K$4*K35)*'EMISSIONS FACTORS'!$J474</f>
        <v>0</v>
      </c>
      <c r="L96" s="150">
        <f>(L$4*L35)*'EMISSIONS FACTORS'!$J474</f>
        <v>0</v>
      </c>
      <c r="M96" s="150">
        <f>(M$4*M35)*'EMISSIONS FACTORS'!$J474</f>
        <v>0</v>
      </c>
      <c r="N96" s="150">
        <f>(N$4*N35)*'EMISSIONS FACTORS'!$J474</f>
        <v>0</v>
      </c>
      <c r="O96" s="150">
        <f>(O$4*O35)*'EMISSIONS FACTORS'!$J474</f>
        <v>0</v>
      </c>
      <c r="P96" s="150">
        <f>(P$4*P35)*'EMISSIONS FACTORS'!$J474</f>
        <v>0</v>
      </c>
      <c r="Q96" s="150">
        <f>(Q$4*Q35)*'EMISSIONS FACTORS'!$J474</f>
        <v>0</v>
      </c>
      <c r="R96" s="150">
        <f>(R$4*R35)*'EMISSIONS FACTORS'!$J474</f>
        <v>0</v>
      </c>
      <c r="S96" s="150">
        <f>(S$4*S35)*'EMISSIONS FACTORS'!$J474</f>
        <v>0</v>
      </c>
      <c r="T96" s="150">
        <f>(T$4*T35)*'EMISSIONS FACTORS'!$J474</f>
        <v>0</v>
      </c>
      <c r="U96" s="150">
        <f>(U$4*U35)*'EMISSIONS FACTORS'!$J474</f>
        <v>0</v>
      </c>
      <c r="V96" s="150">
        <f>(V$4*V35)*'EMISSIONS FACTORS'!$J474</f>
        <v>0</v>
      </c>
      <c r="W96" s="150">
        <f>(W$4*W35)*'EMISSIONS FACTORS'!$J474</f>
        <v>0</v>
      </c>
      <c r="X96" s="150">
        <f t="shared" si="3"/>
        <v>0</v>
      </c>
    </row>
    <row r="97" spans="2:24" ht="11.25">
      <c r="B97" s="139" t="s">
        <v>11</v>
      </c>
      <c r="C97" s="150">
        <f>(C$4*C36)*'EMISSIONS FACTORS'!$J475</f>
        <v>0</v>
      </c>
      <c r="D97" s="150">
        <f>(D$4*D36)*'EMISSIONS FACTORS'!$J475</f>
        <v>0</v>
      </c>
      <c r="E97" s="150">
        <f>(E$4*E36)*'EMISSIONS FACTORS'!$J475</f>
        <v>0</v>
      </c>
      <c r="F97" s="150">
        <f>(F$4*F36)*'EMISSIONS FACTORS'!$J475</f>
        <v>0</v>
      </c>
      <c r="G97" s="150">
        <f>(G$4*G36)*'EMISSIONS FACTORS'!$J475</f>
        <v>0</v>
      </c>
      <c r="H97" s="150">
        <f>(H$4*H36)*'EMISSIONS FACTORS'!$J475</f>
        <v>0</v>
      </c>
      <c r="I97" s="150">
        <f>(I$4*I36)*'EMISSIONS FACTORS'!$J475</f>
        <v>0</v>
      </c>
      <c r="J97" s="150">
        <f>(J$4*J36)*'EMISSIONS FACTORS'!$J475</f>
        <v>0</v>
      </c>
      <c r="K97" s="150">
        <f>(K$4*K36)*'EMISSIONS FACTORS'!$J475</f>
        <v>0</v>
      </c>
      <c r="L97" s="150">
        <f>(L$4*L36)*'EMISSIONS FACTORS'!$J475</f>
        <v>0</v>
      </c>
      <c r="M97" s="150">
        <f>(M$4*M36)*'EMISSIONS FACTORS'!$J475</f>
        <v>0</v>
      </c>
      <c r="N97" s="150">
        <f>(N$4*N36)*'EMISSIONS FACTORS'!$J475</f>
        <v>0</v>
      </c>
      <c r="O97" s="150">
        <f>(O$4*O36)*'EMISSIONS FACTORS'!$J475</f>
        <v>0</v>
      </c>
      <c r="P97" s="150">
        <f>(P$4*P36)*'EMISSIONS FACTORS'!$J475</f>
        <v>0</v>
      </c>
      <c r="Q97" s="150">
        <f>(Q$4*Q36)*'EMISSIONS FACTORS'!$J475</f>
        <v>0</v>
      </c>
      <c r="R97" s="150">
        <f>(R$4*R36)*'EMISSIONS FACTORS'!$J475</f>
        <v>0</v>
      </c>
      <c r="S97" s="150">
        <f>(S$4*S36)*'EMISSIONS FACTORS'!$J475</f>
        <v>0</v>
      </c>
      <c r="T97" s="150">
        <f>(T$4*T36)*'EMISSIONS FACTORS'!$J475</f>
        <v>0</v>
      </c>
      <c r="U97" s="150">
        <f>(U$4*U36)*'EMISSIONS FACTORS'!$J475</f>
        <v>0</v>
      </c>
      <c r="V97" s="150">
        <f>(V$4*V36)*'EMISSIONS FACTORS'!$J475</f>
        <v>0</v>
      </c>
      <c r="W97" s="150">
        <f>(W$4*W36)*'EMISSIONS FACTORS'!$J475</f>
        <v>0</v>
      </c>
      <c r="X97" s="150">
        <f t="shared" si="3"/>
        <v>0</v>
      </c>
    </row>
    <row r="98" spans="2:24" ht="11.25">
      <c r="B98" s="139" t="s">
        <v>12</v>
      </c>
      <c r="C98" s="150">
        <f>(C$4*C37)*'EMISSIONS FACTORS'!$J476</f>
        <v>0</v>
      </c>
      <c r="D98" s="150">
        <f>(D$4*D37)*'EMISSIONS FACTORS'!$J476</f>
        <v>0</v>
      </c>
      <c r="E98" s="150">
        <f>(E$4*E37)*'EMISSIONS FACTORS'!$J476</f>
        <v>0</v>
      </c>
      <c r="F98" s="150">
        <f>(F$4*F37)*'EMISSIONS FACTORS'!$J476</f>
        <v>0</v>
      </c>
      <c r="G98" s="150">
        <f>(G$4*G37)*'EMISSIONS FACTORS'!$J476</f>
        <v>0</v>
      </c>
      <c r="H98" s="150">
        <f>(H$4*H37)*'EMISSIONS FACTORS'!$J476</f>
        <v>0</v>
      </c>
      <c r="I98" s="150">
        <f>(I$4*I37)*'EMISSIONS FACTORS'!$J476</f>
        <v>0</v>
      </c>
      <c r="J98" s="150">
        <f>(J$4*J37)*'EMISSIONS FACTORS'!$J476</f>
        <v>0</v>
      </c>
      <c r="K98" s="150">
        <f>(K$4*K37)*'EMISSIONS FACTORS'!$J476</f>
        <v>0</v>
      </c>
      <c r="L98" s="150">
        <f>(L$4*L37)*'EMISSIONS FACTORS'!$J476</f>
        <v>0</v>
      </c>
      <c r="M98" s="150">
        <f>(M$4*M37)*'EMISSIONS FACTORS'!$J476</f>
        <v>0</v>
      </c>
      <c r="N98" s="150">
        <f>(N$4*N37)*'EMISSIONS FACTORS'!$J476</f>
        <v>0</v>
      </c>
      <c r="O98" s="150">
        <f>(O$4*O37)*'EMISSIONS FACTORS'!$J476</f>
        <v>0</v>
      </c>
      <c r="P98" s="150">
        <f>(P$4*P37)*'EMISSIONS FACTORS'!$J476</f>
        <v>0</v>
      </c>
      <c r="Q98" s="150">
        <f>(Q$4*Q37)*'EMISSIONS FACTORS'!$J476</f>
        <v>0</v>
      </c>
      <c r="R98" s="150">
        <f>(R$4*R37)*'EMISSIONS FACTORS'!$J476</f>
        <v>0</v>
      </c>
      <c r="S98" s="150">
        <f>(S$4*S37)*'EMISSIONS FACTORS'!$J476</f>
        <v>0</v>
      </c>
      <c r="T98" s="150">
        <f>(T$4*T37)*'EMISSIONS FACTORS'!$J476</f>
        <v>0</v>
      </c>
      <c r="U98" s="150">
        <f>(U$4*U37)*'EMISSIONS FACTORS'!$J476</f>
        <v>0</v>
      </c>
      <c r="V98" s="150">
        <f>(V$4*V37)*'EMISSIONS FACTORS'!$J476</f>
        <v>0</v>
      </c>
      <c r="W98" s="150">
        <f>(W$4*W37)*'EMISSIONS FACTORS'!$J476</f>
        <v>0</v>
      </c>
      <c r="X98" s="150">
        <f t="shared" si="3"/>
        <v>0</v>
      </c>
    </row>
    <row r="99" spans="2:24" ht="11.25">
      <c r="B99" s="139" t="s">
        <v>13</v>
      </c>
      <c r="C99" s="150">
        <f>(C$4*C38)*'EMISSIONS FACTORS'!$J477</f>
        <v>0</v>
      </c>
      <c r="D99" s="150">
        <f>(D$4*D38)*'EMISSIONS FACTORS'!$J477</f>
        <v>0</v>
      </c>
      <c r="E99" s="150">
        <f>(E$4*E38)*'EMISSIONS FACTORS'!$J477</f>
        <v>0</v>
      </c>
      <c r="F99" s="150">
        <f>(F$4*F38)*'EMISSIONS FACTORS'!$J477</f>
        <v>0</v>
      </c>
      <c r="G99" s="150">
        <f>(G$4*G38)*'EMISSIONS FACTORS'!$J477</f>
        <v>0</v>
      </c>
      <c r="H99" s="150">
        <f>(H$4*H38)*'EMISSIONS FACTORS'!$J477</f>
        <v>0</v>
      </c>
      <c r="I99" s="150">
        <f>(I$4*I38)*'EMISSIONS FACTORS'!$J477</f>
        <v>0</v>
      </c>
      <c r="J99" s="150">
        <f>(J$4*J38)*'EMISSIONS FACTORS'!$J477</f>
        <v>0</v>
      </c>
      <c r="K99" s="150">
        <f>(K$4*K38)*'EMISSIONS FACTORS'!$J477</f>
        <v>0</v>
      </c>
      <c r="L99" s="150">
        <f>(L$4*L38)*'EMISSIONS FACTORS'!$J477</f>
        <v>0</v>
      </c>
      <c r="M99" s="150">
        <f>(M$4*M38)*'EMISSIONS FACTORS'!$J477</f>
        <v>0</v>
      </c>
      <c r="N99" s="150">
        <f>(N$4*N38)*'EMISSIONS FACTORS'!$J477</f>
        <v>0</v>
      </c>
      <c r="O99" s="150">
        <f>(O$4*O38)*'EMISSIONS FACTORS'!$J477</f>
        <v>0</v>
      </c>
      <c r="P99" s="150">
        <f>(P$4*P38)*'EMISSIONS FACTORS'!$J477</f>
        <v>0</v>
      </c>
      <c r="Q99" s="150">
        <f>(Q$4*Q38)*'EMISSIONS FACTORS'!$J477</f>
        <v>0</v>
      </c>
      <c r="R99" s="150">
        <f>(R$4*R38)*'EMISSIONS FACTORS'!$J477</f>
        <v>0</v>
      </c>
      <c r="S99" s="150">
        <f>(S$4*S38)*'EMISSIONS FACTORS'!$J477</f>
        <v>0</v>
      </c>
      <c r="T99" s="150">
        <f>(T$4*T38)*'EMISSIONS FACTORS'!$J477</f>
        <v>0</v>
      </c>
      <c r="U99" s="150">
        <f>(U$4*U38)*'EMISSIONS FACTORS'!$J477</f>
        <v>0</v>
      </c>
      <c r="V99" s="150">
        <f>(V$4*V38)*'EMISSIONS FACTORS'!$J477</f>
        <v>0</v>
      </c>
      <c r="W99" s="150">
        <f>(W$4*W38)*'EMISSIONS FACTORS'!$J477</f>
        <v>0</v>
      </c>
      <c r="X99" s="150">
        <f t="shared" si="3"/>
        <v>0</v>
      </c>
    </row>
    <row r="100" spans="2:24" ht="11.25">
      <c r="B100" s="139" t="s">
        <v>14</v>
      </c>
      <c r="C100" s="150">
        <f>(C$4*C39)*'EMISSIONS FACTORS'!$J478</f>
        <v>0</v>
      </c>
      <c r="D100" s="150">
        <f>(D$4*D39)*'EMISSIONS FACTORS'!$J478</f>
        <v>0</v>
      </c>
      <c r="E100" s="150">
        <f>(E$4*E39)*'EMISSIONS FACTORS'!$J478</f>
        <v>0</v>
      </c>
      <c r="F100" s="150">
        <f>(F$4*F39)*'EMISSIONS FACTORS'!$J478</f>
        <v>0</v>
      </c>
      <c r="G100" s="150">
        <f>(G$4*G39)*'EMISSIONS FACTORS'!$J478</f>
        <v>0</v>
      </c>
      <c r="H100" s="150">
        <f>(H$4*H39)*'EMISSIONS FACTORS'!$J478</f>
        <v>0</v>
      </c>
      <c r="I100" s="150">
        <f>(I$4*I39)*'EMISSIONS FACTORS'!$J478</f>
        <v>0</v>
      </c>
      <c r="J100" s="150">
        <f>(J$4*J39)*'EMISSIONS FACTORS'!$J478</f>
        <v>0</v>
      </c>
      <c r="K100" s="150">
        <f>(K$4*K39)*'EMISSIONS FACTORS'!$J478</f>
        <v>0</v>
      </c>
      <c r="L100" s="150">
        <f>(L$4*L39)*'EMISSIONS FACTORS'!$J478</f>
        <v>0</v>
      </c>
      <c r="M100" s="150">
        <f>(M$4*M39)*'EMISSIONS FACTORS'!$J478</f>
        <v>0</v>
      </c>
      <c r="N100" s="150">
        <f>(N$4*N39)*'EMISSIONS FACTORS'!$J478</f>
        <v>0</v>
      </c>
      <c r="O100" s="150">
        <f>(O$4*O39)*'EMISSIONS FACTORS'!$J478</f>
        <v>0</v>
      </c>
      <c r="P100" s="150">
        <f>(P$4*P39)*'EMISSIONS FACTORS'!$J478</f>
        <v>0</v>
      </c>
      <c r="Q100" s="150">
        <f>(Q$4*Q39)*'EMISSIONS FACTORS'!$J478</f>
        <v>0</v>
      </c>
      <c r="R100" s="150">
        <f>(R$4*R39)*'EMISSIONS FACTORS'!$J478</f>
        <v>0</v>
      </c>
      <c r="S100" s="150">
        <f>(S$4*S39)*'EMISSIONS FACTORS'!$J478</f>
        <v>0</v>
      </c>
      <c r="T100" s="150">
        <f>(T$4*T39)*'EMISSIONS FACTORS'!$J478</f>
        <v>0</v>
      </c>
      <c r="U100" s="150">
        <f>(U$4*U39)*'EMISSIONS FACTORS'!$J478</f>
        <v>0</v>
      </c>
      <c r="V100" s="150">
        <f>(V$4*V39)*'EMISSIONS FACTORS'!$J478</f>
        <v>0</v>
      </c>
      <c r="W100" s="150">
        <f>(W$4*W39)*'EMISSIONS FACTORS'!$J478</f>
        <v>0</v>
      </c>
      <c r="X100" s="150">
        <f t="shared" si="3"/>
        <v>0</v>
      </c>
    </row>
    <row r="101" spans="2:24" ht="11.25">
      <c r="B101" s="139" t="s">
        <v>15</v>
      </c>
      <c r="C101" s="150">
        <f>(C$4*C40)*'EMISSIONS FACTORS'!$J479</f>
        <v>0</v>
      </c>
      <c r="D101" s="150">
        <f>(D$4*D40)*'EMISSIONS FACTORS'!$J479</f>
        <v>0</v>
      </c>
      <c r="E101" s="150">
        <f>(E$4*E40)*'EMISSIONS FACTORS'!$J479</f>
        <v>0</v>
      </c>
      <c r="F101" s="150">
        <f>(F$4*F40)*'EMISSIONS FACTORS'!$J479</f>
        <v>0</v>
      </c>
      <c r="G101" s="150">
        <f>(G$4*G40)*'EMISSIONS FACTORS'!$J479</f>
        <v>0</v>
      </c>
      <c r="H101" s="150">
        <f>(H$4*H40)*'EMISSIONS FACTORS'!$J479</f>
        <v>0</v>
      </c>
      <c r="I101" s="150">
        <f>(I$4*I40)*'EMISSIONS FACTORS'!$J479</f>
        <v>0</v>
      </c>
      <c r="J101" s="150">
        <f>(J$4*J40)*'EMISSIONS FACTORS'!$J479</f>
        <v>0</v>
      </c>
      <c r="K101" s="150">
        <f>(K$4*K40)*'EMISSIONS FACTORS'!$J479</f>
        <v>0</v>
      </c>
      <c r="L101" s="150">
        <f>(L$4*L40)*'EMISSIONS FACTORS'!$J479</f>
        <v>0</v>
      </c>
      <c r="M101" s="150">
        <f>(M$4*M40)*'EMISSIONS FACTORS'!$J479</f>
        <v>0</v>
      </c>
      <c r="N101" s="150">
        <f>(N$4*N40)*'EMISSIONS FACTORS'!$J479</f>
        <v>0</v>
      </c>
      <c r="O101" s="150">
        <f>(O$4*O40)*'EMISSIONS FACTORS'!$J479</f>
        <v>0</v>
      </c>
      <c r="P101" s="150">
        <f>(P$4*P40)*'EMISSIONS FACTORS'!$J479</f>
        <v>0</v>
      </c>
      <c r="Q101" s="150">
        <f>(Q$4*Q40)*'EMISSIONS FACTORS'!$J479</f>
        <v>0</v>
      </c>
      <c r="R101" s="150">
        <f>(R$4*R40)*'EMISSIONS FACTORS'!$J479</f>
        <v>0</v>
      </c>
      <c r="S101" s="150">
        <f>(S$4*S40)*'EMISSIONS FACTORS'!$J479</f>
        <v>0</v>
      </c>
      <c r="T101" s="150">
        <f>(T$4*T40)*'EMISSIONS FACTORS'!$J479</f>
        <v>0</v>
      </c>
      <c r="U101" s="150">
        <f>(U$4*U40)*'EMISSIONS FACTORS'!$J479</f>
        <v>0</v>
      </c>
      <c r="V101" s="150">
        <f>(V$4*V40)*'EMISSIONS FACTORS'!$J479</f>
        <v>0</v>
      </c>
      <c r="W101" s="150">
        <f>(W$4*W40)*'EMISSIONS FACTORS'!$J479</f>
        <v>0</v>
      </c>
      <c r="X101" s="150">
        <f t="shared" si="3"/>
        <v>0</v>
      </c>
    </row>
    <row r="102" spans="2:24" ht="11.25">
      <c r="B102" s="139" t="s">
        <v>16</v>
      </c>
      <c r="C102" s="150">
        <f>(C$4*C41)*'EMISSIONS FACTORS'!$J480</f>
        <v>0</v>
      </c>
      <c r="D102" s="150">
        <f>(D$4*D41)*'EMISSIONS FACTORS'!$J480</f>
        <v>0</v>
      </c>
      <c r="E102" s="150">
        <f>(E$4*E41)*'EMISSIONS FACTORS'!$J480</f>
        <v>0</v>
      </c>
      <c r="F102" s="150">
        <f>(F$4*F41)*'EMISSIONS FACTORS'!$J480</f>
        <v>0</v>
      </c>
      <c r="G102" s="150">
        <f>(G$4*G41)*'EMISSIONS FACTORS'!$J480</f>
        <v>0</v>
      </c>
      <c r="H102" s="150">
        <f>(H$4*H41)*'EMISSIONS FACTORS'!$J480</f>
        <v>0</v>
      </c>
      <c r="I102" s="150">
        <f>(I$4*I41)*'EMISSIONS FACTORS'!$J480</f>
        <v>0</v>
      </c>
      <c r="J102" s="150">
        <f>(J$4*J41)*'EMISSIONS FACTORS'!$J480</f>
        <v>0</v>
      </c>
      <c r="K102" s="150">
        <f>(K$4*K41)*'EMISSIONS FACTORS'!$J480</f>
        <v>0</v>
      </c>
      <c r="L102" s="150">
        <f>(L$4*L41)*'EMISSIONS FACTORS'!$J480</f>
        <v>0</v>
      </c>
      <c r="M102" s="150">
        <f>(M$4*M41)*'EMISSIONS FACTORS'!$J480</f>
        <v>0</v>
      </c>
      <c r="N102" s="150">
        <f>(N$4*N41)*'EMISSIONS FACTORS'!$J480</f>
        <v>0</v>
      </c>
      <c r="O102" s="150">
        <f>(O$4*O41)*'EMISSIONS FACTORS'!$J480</f>
        <v>0</v>
      </c>
      <c r="P102" s="150">
        <f>(P$4*P41)*'EMISSIONS FACTORS'!$J480</f>
        <v>0</v>
      </c>
      <c r="Q102" s="150">
        <f>(Q$4*Q41)*'EMISSIONS FACTORS'!$J480</f>
        <v>0</v>
      </c>
      <c r="R102" s="150">
        <f>(R$4*R41)*'EMISSIONS FACTORS'!$J480</f>
        <v>0</v>
      </c>
      <c r="S102" s="150">
        <f>(S$4*S41)*'EMISSIONS FACTORS'!$J480</f>
        <v>0</v>
      </c>
      <c r="T102" s="150">
        <f>(T$4*T41)*'EMISSIONS FACTORS'!$J480</f>
        <v>0</v>
      </c>
      <c r="U102" s="150">
        <f>(U$4*U41)*'EMISSIONS FACTORS'!$J480</f>
        <v>0</v>
      </c>
      <c r="V102" s="150">
        <f>(V$4*V41)*'EMISSIONS FACTORS'!$J480</f>
        <v>0</v>
      </c>
      <c r="W102" s="150">
        <f>(W$4*W41)*'EMISSIONS FACTORS'!$J480</f>
        <v>0</v>
      </c>
      <c r="X102" s="150">
        <f t="shared" si="3"/>
        <v>0</v>
      </c>
    </row>
    <row r="103" spans="2:24" ht="11.25">
      <c r="B103" s="139" t="s">
        <v>17</v>
      </c>
      <c r="C103" s="150">
        <f>(C$4*C42)*'EMISSIONS FACTORS'!$J481</f>
        <v>0</v>
      </c>
      <c r="D103" s="150">
        <f>(D$4*D42)*'EMISSIONS FACTORS'!$J481</f>
        <v>0</v>
      </c>
      <c r="E103" s="150">
        <f>(E$4*E42)*'EMISSIONS FACTORS'!$J481</f>
        <v>0</v>
      </c>
      <c r="F103" s="150">
        <f>(F$4*F42)*'EMISSIONS FACTORS'!$J481</f>
        <v>0</v>
      </c>
      <c r="G103" s="150">
        <f>(G$4*G42)*'EMISSIONS FACTORS'!$J481</f>
        <v>0</v>
      </c>
      <c r="H103" s="150">
        <f>(H$4*H42)*'EMISSIONS FACTORS'!$J481</f>
        <v>0</v>
      </c>
      <c r="I103" s="150">
        <f>(I$4*I42)*'EMISSIONS FACTORS'!$J481</f>
        <v>0</v>
      </c>
      <c r="J103" s="150">
        <f>(J$4*J42)*'EMISSIONS FACTORS'!$J481</f>
        <v>0</v>
      </c>
      <c r="K103" s="150">
        <f>(K$4*K42)*'EMISSIONS FACTORS'!$J481</f>
        <v>0</v>
      </c>
      <c r="L103" s="150">
        <f>(L$4*L42)*'EMISSIONS FACTORS'!$J481</f>
        <v>0</v>
      </c>
      <c r="M103" s="150">
        <f>(M$4*M42)*'EMISSIONS FACTORS'!$J481</f>
        <v>0</v>
      </c>
      <c r="N103" s="150">
        <f>(N$4*N42)*'EMISSIONS FACTORS'!$J481</f>
        <v>0</v>
      </c>
      <c r="O103" s="150">
        <f>(O$4*O42)*'EMISSIONS FACTORS'!$J481</f>
        <v>0</v>
      </c>
      <c r="P103" s="150">
        <f>(P$4*P42)*'EMISSIONS FACTORS'!$J481</f>
        <v>0</v>
      </c>
      <c r="Q103" s="150">
        <f>(Q$4*Q42)*'EMISSIONS FACTORS'!$J481</f>
        <v>0</v>
      </c>
      <c r="R103" s="150">
        <f>(R$4*R42)*'EMISSIONS FACTORS'!$J481</f>
        <v>0</v>
      </c>
      <c r="S103" s="150">
        <f>(S$4*S42)*'EMISSIONS FACTORS'!$J481</f>
        <v>0</v>
      </c>
      <c r="T103" s="150">
        <f>(T$4*T42)*'EMISSIONS FACTORS'!$J481</f>
        <v>0</v>
      </c>
      <c r="U103" s="150">
        <f>(U$4*U42)*'EMISSIONS FACTORS'!$J481</f>
        <v>0</v>
      </c>
      <c r="V103" s="150">
        <f>(V$4*V42)*'EMISSIONS FACTORS'!$J481</f>
        <v>0</v>
      </c>
      <c r="W103" s="150">
        <f>(W$4*W42)*'EMISSIONS FACTORS'!$J481</f>
        <v>0</v>
      </c>
      <c r="X103" s="150">
        <f t="shared" si="3"/>
        <v>0</v>
      </c>
    </row>
    <row r="104" spans="2:24" ht="11.25">
      <c r="B104" s="139" t="s">
        <v>18</v>
      </c>
      <c r="C104" s="150">
        <f>(C$4*C43)*'EMISSIONS FACTORS'!$J482</f>
        <v>0</v>
      </c>
      <c r="D104" s="150">
        <f>(D$4*D43)*'EMISSIONS FACTORS'!$J482</f>
        <v>0</v>
      </c>
      <c r="E104" s="150">
        <f>(E$4*E43)*'EMISSIONS FACTORS'!$J482</f>
        <v>0</v>
      </c>
      <c r="F104" s="150">
        <f>(F$4*F43)*'EMISSIONS FACTORS'!$J482</f>
        <v>0</v>
      </c>
      <c r="G104" s="150">
        <f>(G$4*G43)*'EMISSIONS FACTORS'!$J482</f>
        <v>0</v>
      </c>
      <c r="H104" s="150">
        <f>(H$4*H43)*'EMISSIONS FACTORS'!$J482</f>
        <v>0</v>
      </c>
      <c r="I104" s="150">
        <f>(I$4*I43)*'EMISSIONS FACTORS'!$J482</f>
        <v>0</v>
      </c>
      <c r="J104" s="150">
        <f>(J$4*J43)*'EMISSIONS FACTORS'!$J482</f>
        <v>0</v>
      </c>
      <c r="K104" s="150">
        <f>(K$4*K43)*'EMISSIONS FACTORS'!$J482</f>
        <v>0</v>
      </c>
      <c r="L104" s="150">
        <f>(L$4*L43)*'EMISSIONS FACTORS'!$J482</f>
        <v>0</v>
      </c>
      <c r="M104" s="150">
        <f>(M$4*M43)*'EMISSIONS FACTORS'!$J482</f>
        <v>0</v>
      </c>
      <c r="N104" s="150">
        <f>(N$4*N43)*'EMISSIONS FACTORS'!$J482</f>
        <v>0</v>
      </c>
      <c r="O104" s="150">
        <f>(O$4*O43)*'EMISSIONS FACTORS'!$J482</f>
        <v>0</v>
      </c>
      <c r="P104" s="150">
        <f>(P$4*P43)*'EMISSIONS FACTORS'!$J482</f>
        <v>0</v>
      </c>
      <c r="Q104" s="150">
        <f>(Q$4*Q43)*'EMISSIONS FACTORS'!$J482</f>
        <v>0</v>
      </c>
      <c r="R104" s="150">
        <f>(R$4*R43)*'EMISSIONS FACTORS'!$J482</f>
        <v>0</v>
      </c>
      <c r="S104" s="150">
        <f>(S$4*S43)*'EMISSIONS FACTORS'!$J482</f>
        <v>0</v>
      </c>
      <c r="T104" s="150">
        <f>(T$4*T43)*'EMISSIONS FACTORS'!$J482</f>
        <v>0</v>
      </c>
      <c r="U104" s="150">
        <f>(U$4*U43)*'EMISSIONS FACTORS'!$J482</f>
        <v>0</v>
      </c>
      <c r="V104" s="150">
        <f>(V$4*V43)*'EMISSIONS FACTORS'!$J482</f>
        <v>0</v>
      </c>
      <c r="W104" s="150">
        <f>(W$4*W43)*'EMISSIONS FACTORS'!$J482</f>
        <v>0</v>
      </c>
      <c r="X104" s="150">
        <f t="shared" si="3"/>
        <v>0</v>
      </c>
    </row>
    <row r="105" spans="2:24" ht="11.25">
      <c r="B105" s="139" t="s">
        <v>19</v>
      </c>
      <c r="C105" s="150">
        <f>(C$4*C44)*'EMISSIONS FACTORS'!$J483</f>
        <v>0</v>
      </c>
      <c r="D105" s="150">
        <f>(D$4*D44)*'EMISSIONS FACTORS'!$J483</f>
        <v>0</v>
      </c>
      <c r="E105" s="150">
        <f>(E$4*E44)*'EMISSIONS FACTORS'!$J483</f>
        <v>0</v>
      </c>
      <c r="F105" s="150">
        <f>(F$4*F44)*'EMISSIONS FACTORS'!$J483</f>
        <v>0</v>
      </c>
      <c r="G105" s="150">
        <f>(G$4*G44)*'EMISSIONS FACTORS'!$J483</f>
        <v>0</v>
      </c>
      <c r="H105" s="150">
        <f>(H$4*H44)*'EMISSIONS FACTORS'!$J483</f>
        <v>0</v>
      </c>
      <c r="I105" s="150">
        <f>(I$4*I44)*'EMISSIONS FACTORS'!$J483</f>
        <v>0</v>
      </c>
      <c r="J105" s="150">
        <f>(J$4*J44)*'EMISSIONS FACTORS'!$J483</f>
        <v>0</v>
      </c>
      <c r="K105" s="150">
        <f>(K$4*K44)*'EMISSIONS FACTORS'!$J483</f>
        <v>0</v>
      </c>
      <c r="L105" s="150">
        <f>(L$4*L44)*'EMISSIONS FACTORS'!$J483</f>
        <v>0</v>
      </c>
      <c r="M105" s="150">
        <f>(M$4*M44)*'EMISSIONS FACTORS'!$J483</f>
        <v>0</v>
      </c>
      <c r="N105" s="150">
        <f>(N$4*N44)*'EMISSIONS FACTORS'!$J483</f>
        <v>0</v>
      </c>
      <c r="O105" s="150">
        <f>(O$4*O44)*'EMISSIONS FACTORS'!$J483</f>
        <v>0</v>
      </c>
      <c r="P105" s="150">
        <f>(P$4*P44)*'EMISSIONS FACTORS'!$J483</f>
        <v>0</v>
      </c>
      <c r="Q105" s="150">
        <f>(Q$4*Q44)*'EMISSIONS FACTORS'!$J483</f>
        <v>0</v>
      </c>
      <c r="R105" s="150">
        <f>(R$4*R44)*'EMISSIONS FACTORS'!$J483</f>
        <v>0</v>
      </c>
      <c r="S105" s="150">
        <f>(S$4*S44)*'EMISSIONS FACTORS'!$J483</f>
        <v>0</v>
      </c>
      <c r="T105" s="150">
        <f>(T$4*T44)*'EMISSIONS FACTORS'!$J483</f>
        <v>0</v>
      </c>
      <c r="U105" s="150">
        <f>(U$4*U44)*'EMISSIONS FACTORS'!$J483</f>
        <v>0</v>
      </c>
      <c r="V105" s="150">
        <f>(V$4*V44)*'EMISSIONS FACTORS'!$J483</f>
        <v>0</v>
      </c>
      <c r="W105" s="150">
        <f>(W$4*W44)*'EMISSIONS FACTORS'!$J483</f>
        <v>0</v>
      </c>
      <c r="X105" s="150">
        <f t="shared" si="3"/>
        <v>0</v>
      </c>
    </row>
    <row r="106" spans="2:24" ht="11.25">
      <c r="B106" s="139" t="s">
        <v>20</v>
      </c>
      <c r="C106" s="150">
        <f>(C$4*C45)*'EMISSIONS FACTORS'!$J484</f>
        <v>0</v>
      </c>
      <c r="D106" s="150">
        <f>(D$4*D45)*'EMISSIONS FACTORS'!$J484</f>
        <v>0</v>
      </c>
      <c r="E106" s="150">
        <f>(E$4*E45)*'EMISSIONS FACTORS'!$J484</f>
        <v>0</v>
      </c>
      <c r="F106" s="150">
        <f>(F$4*F45)*'EMISSIONS FACTORS'!$J484</f>
        <v>0</v>
      </c>
      <c r="G106" s="150">
        <f>(G$4*G45)*'EMISSIONS FACTORS'!$J484</f>
        <v>0</v>
      </c>
      <c r="H106" s="150">
        <f>(H$4*H45)*'EMISSIONS FACTORS'!$J484</f>
        <v>0</v>
      </c>
      <c r="I106" s="150">
        <f>(I$4*I45)*'EMISSIONS FACTORS'!$J484</f>
        <v>0</v>
      </c>
      <c r="J106" s="150">
        <f>(J$4*J45)*'EMISSIONS FACTORS'!$J484</f>
        <v>0</v>
      </c>
      <c r="K106" s="150">
        <f>(K$4*K45)*'EMISSIONS FACTORS'!$J484</f>
        <v>0</v>
      </c>
      <c r="L106" s="150">
        <f>(L$4*L45)*'EMISSIONS FACTORS'!$J484</f>
        <v>0</v>
      </c>
      <c r="M106" s="150">
        <f>(M$4*M45)*'EMISSIONS FACTORS'!$J484</f>
        <v>0</v>
      </c>
      <c r="N106" s="150">
        <f>(N$4*N45)*'EMISSIONS FACTORS'!$J484</f>
        <v>0</v>
      </c>
      <c r="O106" s="150">
        <f>(O$4*O45)*'EMISSIONS FACTORS'!$J484</f>
        <v>0</v>
      </c>
      <c r="P106" s="150">
        <f>(P$4*P45)*'EMISSIONS FACTORS'!$J484</f>
        <v>0</v>
      </c>
      <c r="Q106" s="150">
        <f>(Q$4*Q45)*'EMISSIONS FACTORS'!$J484</f>
        <v>0</v>
      </c>
      <c r="R106" s="150">
        <f>(R$4*R45)*'EMISSIONS FACTORS'!$J484</f>
        <v>0</v>
      </c>
      <c r="S106" s="150">
        <f>(S$4*S45)*'EMISSIONS FACTORS'!$J484</f>
        <v>0</v>
      </c>
      <c r="T106" s="150">
        <f>(T$4*T45)*'EMISSIONS FACTORS'!$J484</f>
        <v>0</v>
      </c>
      <c r="U106" s="150">
        <f>(U$4*U45)*'EMISSIONS FACTORS'!$J484</f>
        <v>0</v>
      </c>
      <c r="V106" s="150">
        <f>(V$4*V45)*'EMISSIONS FACTORS'!$J484</f>
        <v>0</v>
      </c>
      <c r="W106" s="150">
        <f>(W$4*W45)*'EMISSIONS FACTORS'!$J484</f>
        <v>0</v>
      </c>
      <c r="X106" s="150">
        <f t="shared" si="3"/>
        <v>0</v>
      </c>
    </row>
    <row r="107" spans="2:24" ht="11.25">
      <c r="B107" s="139" t="s">
        <v>21</v>
      </c>
      <c r="C107" s="150">
        <f>(C$4*C46)*'EMISSIONS FACTORS'!$J485</f>
        <v>0</v>
      </c>
      <c r="D107" s="150">
        <f>(D$4*D46)*'EMISSIONS FACTORS'!$J485</f>
        <v>0</v>
      </c>
      <c r="E107" s="150">
        <f>(E$4*E46)*'EMISSIONS FACTORS'!$J485</f>
        <v>0</v>
      </c>
      <c r="F107" s="150">
        <f>(F$4*F46)*'EMISSIONS FACTORS'!$J485</f>
        <v>0</v>
      </c>
      <c r="G107" s="150">
        <f>(G$4*G46)*'EMISSIONS FACTORS'!$J485</f>
        <v>0</v>
      </c>
      <c r="H107" s="150">
        <f>(H$4*H46)*'EMISSIONS FACTORS'!$J485</f>
        <v>0</v>
      </c>
      <c r="I107" s="150">
        <f>(I$4*I46)*'EMISSIONS FACTORS'!$J485</f>
        <v>0</v>
      </c>
      <c r="J107" s="150">
        <f>(J$4*J46)*'EMISSIONS FACTORS'!$J485</f>
        <v>0</v>
      </c>
      <c r="K107" s="150">
        <f>(K$4*K46)*'EMISSIONS FACTORS'!$J485</f>
        <v>0</v>
      </c>
      <c r="L107" s="150">
        <f>(L$4*L46)*'EMISSIONS FACTORS'!$J485</f>
        <v>0</v>
      </c>
      <c r="M107" s="150">
        <f>(M$4*M46)*'EMISSIONS FACTORS'!$J485</f>
        <v>0</v>
      </c>
      <c r="N107" s="150">
        <f>(N$4*N46)*'EMISSIONS FACTORS'!$J485</f>
        <v>0</v>
      </c>
      <c r="O107" s="150">
        <f>(O$4*O46)*'EMISSIONS FACTORS'!$J485</f>
        <v>0</v>
      </c>
      <c r="P107" s="150">
        <f>(P$4*P46)*'EMISSIONS FACTORS'!$J485</f>
        <v>0</v>
      </c>
      <c r="Q107" s="150">
        <f>(Q$4*Q46)*'EMISSIONS FACTORS'!$J485</f>
        <v>0</v>
      </c>
      <c r="R107" s="150">
        <f>(R$4*R46)*'EMISSIONS FACTORS'!$J485</f>
        <v>0</v>
      </c>
      <c r="S107" s="150">
        <f>(S$4*S46)*'EMISSIONS FACTORS'!$J485</f>
        <v>0</v>
      </c>
      <c r="T107" s="150">
        <f>(T$4*T46)*'EMISSIONS FACTORS'!$J485</f>
        <v>0</v>
      </c>
      <c r="U107" s="150">
        <f>(U$4*U46)*'EMISSIONS FACTORS'!$J485</f>
        <v>0</v>
      </c>
      <c r="V107" s="150">
        <f>(V$4*V46)*'EMISSIONS FACTORS'!$J485</f>
        <v>0</v>
      </c>
      <c r="W107" s="150">
        <f>(W$4*W46)*'EMISSIONS FACTORS'!$J485</f>
        <v>0</v>
      </c>
      <c r="X107" s="150">
        <f t="shared" si="3"/>
        <v>0</v>
      </c>
    </row>
    <row r="108" spans="2:24" ht="11.25">
      <c r="B108" s="139" t="s">
        <v>22</v>
      </c>
      <c r="C108" s="150">
        <f>(C$4*C47)*'EMISSIONS FACTORS'!$J486</f>
        <v>0</v>
      </c>
      <c r="D108" s="150">
        <f>(D$4*D47)*'EMISSIONS FACTORS'!$J486</f>
        <v>0</v>
      </c>
      <c r="E108" s="150">
        <f>(E$4*E47)*'EMISSIONS FACTORS'!$J486</f>
        <v>0</v>
      </c>
      <c r="F108" s="150">
        <f>(F$4*F47)*'EMISSIONS FACTORS'!$J486</f>
        <v>0</v>
      </c>
      <c r="G108" s="150">
        <f>(G$4*G47)*'EMISSIONS FACTORS'!$J486</f>
        <v>0</v>
      </c>
      <c r="H108" s="150">
        <f>(H$4*H47)*'EMISSIONS FACTORS'!$J486</f>
        <v>0</v>
      </c>
      <c r="I108" s="150">
        <f>(I$4*I47)*'EMISSIONS FACTORS'!$J486</f>
        <v>0</v>
      </c>
      <c r="J108" s="150">
        <f>(J$4*J47)*'EMISSIONS FACTORS'!$J486</f>
        <v>0</v>
      </c>
      <c r="K108" s="150">
        <f>(K$4*K47)*'EMISSIONS FACTORS'!$J486</f>
        <v>0</v>
      </c>
      <c r="L108" s="150">
        <f>(L$4*L47)*'EMISSIONS FACTORS'!$J486</f>
        <v>0</v>
      </c>
      <c r="M108" s="150">
        <f>(M$4*M47)*'EMISSIONS FACTORS'!$J486</f>
        <v>0</v>
      </c>
      <c r="N108" s="150">
        <f>(N$4*N47)*'EMISSIONS FACTORS'!$J486</f>
        <v>0</v>
      </c>
      <c r="O108" s="150">
        <f>(O$4*O47)*'EMISSIONS FACTORS'!$J486</f>
        <v>0</v>
      </c>
      <c r="P108" s="150">
        <f>(P$4*P47)*'EMISSIONS FACTORS'!$J486</f>
        <v>0</v>
      </c>
      <c r="Q108" s="150">
        <f>(Q$4*Q47)*'EMISSIONS FACTORS'!$J486</f>
        <v>0</v>
      </c>
      <c r="R108" s="150">
        <f>(R$4*R47)*'EMISSIONS FACTORS'!$J486</f>
        <v>0</v>
      </c>
      <c r="S108" s="150">
        <f>(S$4*S47)*'EMISSIONS FACTORS'!$J486</f>
        <v>0</v>
      </c>
      <c r="T108" s="150">
        <f>(T$4*T47)*'EMISSIONS FACTORS'!$J486</f>
        <v>0</v>
      </c>
      <c r="U108" s="150">
        <f>(U$4*U47)*'EMISSIONS FACTORS'!$J486</f>
        <v>0</v>
      </c>
      <c r="V108" s="150">
        <f>(V$4*V47)*'EMISSIONS FACTORS'!$J486</f>
        <v>0</v>
      </c>
      <c r="W108" s="150">
        <f>(W$4*W47)*'EMISSIONS FACTORS'!$J486</f>
        <v>0</v>
      </c>
      <c r="X108" s="150">
        <f t="shared" si="3"/>
        <v>0</v>
      </c>
    </row>
    <row r="109" spans="2:24" ht="11.25">
      <c r="B109" s="139" t="s">
        <v>23</v>
      </c>
      <c r="C109" s="150">
        <f>(C$4*C48)*'EMISSIONS FACTORS'!$J487</f>
        <v>0</v>
      </c>
      <c r="D109" s="150">
        <f>(D$4*D48)*'EMISSIONS FACTORS'!$J487</f>
        <v>0</v>
      </c>
      <c r="E109" s="150">
        <f>(E$4*E48)*'EMISSIONS FACTORS'!$J487</f>
        <v>0</v>
      </c>
      <c r="F109" s="150">
        <f>(F$4*F48)*'EMISSIONS FACTORS'!$J487</f>
        <v>0</v>
      </c>
      <c r="G109" s="150">
        <f>(G$4*G48)*'EMISSIONS FACTORS'!$J487</f>
        <v>0</v>
      </c>
      <c r="H109" s="150">
        <f>(H$4*H48)*'EMISSIONS FACTORS'!$J487</f>
        <v>0</v>
      </c>
      <c r="I109" s="150">
        <f>(I$4*I48)*'EMISSIONS FACTORS'!$J487</f>
        <v>0</v>
      </c>
      <c r="J109" s="150">
        <f>(J$4*J48)*'EMISSIONS FACTORS'!$J487</f>
        <v>0</v>
      </c>
      <c r="K109" s="150">
        <f>(K$4*K48)*'EMISSIONS FACTORS'!$J487</f>
        <v>0</v>
      </c>
      <c r="L109" s="150">
        <f>(L$4*L48)*'EMISSIONS FACTORS'!$J487</f>
        <v>0</v>
      </c>
      <c r="M109" s="150">
        <f>(M$4*M48)*'EMISSIONS FACTORS'!$J487</f>
        <v>0</v>
      </c>
      <c r="N109" s="150">
        <f>(N$4*N48)*'EMISSIONS FACTORS'!$J487</f>
        <v>0</v>
      </c>
      <c r="O109" s="150">
        <f>(O$4*O48)*'EMISSIONS FACTORS'!$J487</f>
        <v>0</v>
      </c>
      <c r="P109" s="150">
        <f>(P$4*P48)*'EMISSIONS FACTORS'!$J487</f>
        <v>0</v>
      </c>
      <c r="Q109" s="150">
        <f>(Q$4*Q48)*'EMISSIONS FACTORS'!$J487</f>
        <v>0</v>
      </c>
      <c r="R109" s="150">
        <f>(R$4*R48)*'EMISSIONS FACTORS'!$J487</f>
        <v>0</v>
      </c>
      <c r="S109" s="150">
        <f>(S$4*S48)*'EMISSIONS FACTORS'!$J487</f>
        <v>0</v>
      </c>
      <c r="T109" s="150">
        <f>(T$4*T48)*'EMISSIONS FACTORS'!$J487</f>
        <v>0</v>
      </c>
      <c r="U109" s="150">
        <f>(U$4*U48)*'EMISSIONS FACTORS'!$J487</f>
        <v>0</v>
      </c>
      <c r="V109" s="150">
        <f>(V$4*V48)*'EMISSIONS FACTORS'!$J487</f>
        <v>0</v>
      </c>
      <c r="W109" s="150">
        <f>(W$4*W48)*'EMISSIONS FACTORS'!$J487</f>
        <v>0</v>
      </c>
      <c r="X109" s="150">
        <f t="shared" si="3"/>
        <v>0</v>
      </c>
    </row>
    <row r="110" spans="2:24" ht="11.25">
      <c r="B110" s="139" t="s">
        <v>24</v>
      </c>
      <c r="C110" s="150">
        <f>(C$4*C49)*'EMISSIONS FACTORS'!$J488</f>
        <v>0</v>
      </c>
      <c r="D110" s="150">
        <f>(D$4*D49)*'EMISSIONS FACTORS'!$J488</f>
        <v>0</v>
      </c>
      <c r="E110" s="150">
        <f>(E$4*E49)*'EMISSIONS FACTORS'!$J488</f>
        <v>0</v>
      </c>
      <c r="F110" s="150">
        <f>(F$4*F49)*'EMISSIONS FACTORS'!$J488</f>
        <v>0</v>
      </c>
      <c r="G110" s="150">
        <f>(G$4*G49)*'EMISSIONS FACTORS'!$J488</f>
        <v>0</v>
      </c>
      <c r="H110" s="150">
        <f>(H$4*H49)*'EMISSIONS FACTORS'!$J488</f>
        <v>0</v>
      </c>
      <c r="I110" s="150">
        <f>(I$4*I49)*'EMISSIONS FACTORS'!$J488</f>
        <v>0</v>
      </c>
      <c r="J110" s="150">
        <f>(J$4*J49)*'EMISSIONS FACTORS'!$J488</f>
        <v>0</v>
      </c>
      <c r="K110" s="150">
        <f>(K$4*K49)*'EMISSIONS FACTORS'!$J488</f>
        <v>0</v>
      </c>
      <c r="L110" s="150">
        <f>(L$4*L49)*'EMISSIONS FACTORS'!$J488</f>
        <v>0</v>
      </c>
      <c r="M110" s="150">
        <f>(M$4*M49)*'EMISSIONS FACTORS'!$J488</f>
        <v>0</v>
      </c>
      <c r="N110" s="150">
        <f>(N$4*N49)*'EMISSIONS FACTORS'!$J488</f>
        <v>0</v>
      </c>
      <c r="O110" s="150">
        <f>(O$4*O49)*'EMISSIONS FACTORS'!$J488</f>
        <v>0</v>
      </c>
      <c r="P110" s="150">
        <f>(P$4*P49)*'EMISSIONS FACTORS'!$J488</f>
        <v>0</v>
      </c>
      <c r="Q110" s="150">
        <f>(Q$4*Q49)*'EMISSIONS FACTORS'!$J488</f>
        <v>0</v>
      </c>
      <c r="R110" s="150">
        <f>(R$4*R49)*'EMISSIONS FACTORS'!$J488</f>
        <v>0</v>
      </c>
      <c r="S110" s="150">
        <f>(S$4*S49)*'EMISSIONS FACTORS'!$J488</f>
        <v>0</v>
      </c>
      <c r="T110" s="150">
        <f>(T$4*T49)*'EMISSIONS FACTORS'!$J488</f>
        <v>0</v>
      </c>
      <c r="U110" s="150">
        <f>(U$4*U49)*'EMISSIONS FACTORS'!$J488</f>
        <v>0</v>
      </c>
      <c r="V110" s="150">
        <f>(V$4*V49)*'EMISSIONS FACTORS'!$J488</f>
        <v>0</v>
      </c>
      <c r="W110" s="150">
        <f>(W$4*W49)*'EMISSIONS FACTORS'!$J488</f>
        <v>0</v>
      </c>
      <c r="X110" s="150">
        <f t="shared" si="3"/>
        <v>0</v>
      </c>
    </row>
    <row r="111" spans="2:24" ht="11.25">
      <c r="B111" s="139" t="s">
        <v>25</v>
      </c>
      <c r="C111" s="150">
        <f>(C$4*C50)*'EMISSIONS FACTORS'!$J489</f>
        <v>0</v>
      </c>
      <c r="D111" s="150">
        <f>(D$4*D50)*'EMISSIONS FACTORS'!$J489</f>
        <v>0</v>
      </c>
      <c r="E111" s="150">
        <f>(E$4*E50)*'EMISSIONS FACTORS'!$J489</f>
        <v>0</v>
      </c>
      <c r="F111" s="150">
        <f>(F$4*F50)*'EMISSIONS FACTORS'!$J489</f>
        <v>0</v>
      </c>
      <c r="G111" s="150">
        <f>(G$4*G50)*'EMISSIONS FACTORS'!$J489</f>
        <v>0</v>
      </c>
      <c r="H111" s="150">
        <f>(H$4*H50)*'EMISSIONS FACTORS'!$J489</f>
        <v>0</v>
      </c>
      <c r="I111" s="150">
        <f>(I$4*I50)*'EMISSIONS FACTORS'!$J489</f>
        <v>0</v>
      </c>
      <c r="J111" s="150">
        <f>(J$4*J50)*'EMISSIONS FACTORS'!$J489</f>
        <v>0</v>
      </c>
      <c r="K111" s="150">
        <f>(K$4*K50)*'EMISSIONS FACTORS'!$J489</f>
        <v>0</v>
      </c>
      <c r="L111" s="150">
        <f>(L$4*L50)*'EMISSIONS FACTORS'!$J489</f>
        <v>0</v>
      </c>
      <c r="M111" s="150">
        <f>(M$4*M50)*'EMISSIONS FACTORS'!$J489</f>
        <v>0</v>
      </c>
      <c r="N111" s="150">
        <f>(N$4*N50)*'EMISSIONS FACTORS'!$J489</f>
        <v>0</v>
      </c>
      <c r="O111" s="150">
        <f>(O$4*O50)*'EMISSIONS FACTORS'!$J489</f>
        <v>0</v>
      </c>
      <c r="P111" s="150">
        <f>(P$4*P50)*'EMISSIONS FACTORS'!$J489</f>
        <v>0</v>
      </c>
      <c r="Q111" s="150">
        <f>(Q$4*Q50)*'EMISSIONS FACTORS'!$J489</f>
        <v>0</v>
      </c>
      <c r="R111" s="150">
        <f>(R$4*R50)*'EMISSIONS FACTORS'!$J489</f>
        <v>0</v>
      </c>
      <c r="S111" s="150">
        <f>(S$4*S50)*'EMISSIONS FACTORS'!$J489</f>
        <v>0</v>
      </c>
      <c r="T111" s="150">
        <f>(T$4*T50)*'EMISSIONS FACTORS'!$J489</f>
        <v>0</v>
      </c>
      <c r="U111" s="150">
        <f>(U$4*U50)*'EMISSIONS FACTORS'!$J489</f>
        <v>0</v>
      </c>
      <c r="V111" s="150">
        <f>(V$4*V50)*'EMISSIONS FACTORS'!$J489</f>
        <v>0</v>
      </c>
      <c r="W111" s="150">
        <f>(W$4*W50)*'EMISSIONS FACTORS'!$J489</f>
        <v>0</v>
      </c>
      <c r="X111" s="150">
        <f t="shared" si="3"/>
        <v>0</v>
      </c>
    </row>
    <row r="112" spans="2:24" ht="11.25">
      <c r="B112" s="139" t="s">
        <v>26</v>
      </c>
      <c r="C112" s="150">
        <f>(C$4*C51)*'EMISSIONS FACTORS'!$J490</f>
        <v>0</v>
      </c>
      <c r="D112" s="150">
        <f>(D$4*D51)*'EMISSIONS FACTORS'!$J490</f>
        <v>0</v>
      </c>
      <c r="E112" s="150">
        <f>(E$4*E51)*'EMISSIONS FACTORS'!$J490</f>
        <v>0</v>
      </c>
      <c r="F112" s="150">
        <f>(F$4*F51)*'EMISSIONS FACTORS'!$J490</f>
        <v>0</v>
      </c>
      <c r="G112" s="150">
        <f>(G$4*G51)*'EMISSIONS FACTORS'!$J490</f>
        <v>0</v>
      </c>
      <c r="H112" s="150">
        <f>(H$4*H51)*'EMISSIONS FACTORS'!$J490</f>
        <v>0</v>
      </c>
      <c r="I112" s="150">
        <f>(I$4*I51)*'EMISSIONS FACTORS'!$J490</f>
        <v>0</v>
      </c>
      <c r="J112" s="150">
        <f>(J$4*J51)*'EMISSIONS FACTORS'!$J490</f>
        <v>0</v>
      </c>
      <c r="K112" s="150">
        <f>(K$4*K51)*'EMISSIONS FACTORS'!$J490</f>
        <v>0</v>
      </c>
      <c r="L112" s="150">
        <f>(L$4*L51)*'EMISSIONS FACTORS'!$J490</f>
        <v>0</v>
      </c>
      <c r="M112" s="150">
        <f>(M$4*M51)*'EMISSIONS FACTORS'!$J490</f>
        <v>0</v>
      </c>
      <c r="N112" s="150">
        <f>(N$4*N51)*'EMISSIONS FACTORS'!$J490</f>
        <v>0</v>
      </c>
      <c r="O112" s="150">
        <f>(O$4*O51)*'EMISSIONS FACTORS'!$J490</f>
        <v>0</v>
      </c>
      <c r="P112" s="150">
        <f>(P$4*P51)*'EMISSIONS FACTORS'!$J490</f>
        <v>0</v>
      </c>
      <c r="Q112" s="150">
        <f>(Q$4*Q51)*'EMISSIONS FACTORS'!$J490</f>
        <v>0</v>
      </c>
      <c r="R112" s="150">
        <f>(R$4*R51)*'EMISSIONS FACTORS'!$J490</f>
        <v>0</v>
      </c>
      <c r="S112" s="150">
        <f>(S$4*S51)*'EMISSIONS FACTORS'!$J490</f>
        <v>0</v>
      </c>
      <c r="T112" s="150">
        <f>(T$4*T51)*'EMISSIONS FACTORS'!$J490</f>
        <v>0</v>
      </c>
      <c r="U112" s="150">
        <f>(U$4*U51)*'EMISSIONS FACTORS'!$J490</f>
        <v>0</v>
      </c>
      <c r="V112" s="150">
        <f>(V$4*V51)*'EMISSIONS FACTORS'!$J490</f>
        <v>0</v>
      </c>
      <c r="W112" s="150">
        <f>(W$4*W51)*'EMISSIONS FACTORS'!$J490</f>
        <v>0</v>
      </c>
      <c r="X112" s="150">
        <f t="shared" si="3"/>
        <v>0</v>
      </c>
    </row>
    <row r="113" spans="2:24" ht="11.25">
      <c r="B113" s="139" t="s">
        <v>27</v>
      </c>
      <c r="C113" s="150">
        <f>(C$4*C52)*'EMISSIONS FACTORS'!$J491</f>
        <v>0</v>
      </c>
      <c r="D113" s="150">
        <f>(D$4*D52)*'EMISSIONS FACTORS'!$J491</f>
        <v>0</v>
      </c>
      <c r="E113" s="150">
        <f>(E$4*E52)*'EMISSIONS FACTORS'!$J491</f>
        <v>0</v>
      </c>
      <c r="F113" s="150">
        <f>(F$4*F52)*'EMISSIONS FACTORS'!$J491</f>
        <v>0</v>
      </c>
      <c r="G113" s="150">
        <f>(G$4*G52)*'EMISSIONS FACTORS'!$J491</f>
        <v>0</v>
      </c>
      <c r="H113" s="150">
        <f>(H$4*H52)*'EMISSIONS FACTORS'!$J491</f>
        <v>0</v>
      </c>
      <c r="I113" s="150">
        <f>(I$4*I52)*'EMISSIONS FACTORS'!$J491</f>
        <v>0</v>
      </c>
      <c r="J113" s="150">
        <f>(J$4*J52)*'EMISSIONS FACTORS'!$J491</f>
        <v>0</v>
      </c>
      <c r="K113" s="150">
        <f>(K$4*K52)*'EMISSIONS FACTORS'!$J491</f>
        <v>0</v>
      </c>
      <c r="L113" s="150">
        <f>(L$4*L52)*'EMISSIONS FACTORS'!$J491</f>
        <v>0</v>
      </c>
      <c r="M113" s="150">
        <f>(M$4*M52)*'EMISSIONS FACTORS'!$J491</f>
        <v>0</v>
      </c>
      <c r="N113" s="150">
        <f>(N$4*N52)*'EMISSIONS FACTORS'!$J491</f>
        <v>0</v>
      </c>
      <c r="O113" s="150">
        <f>(O$4*O52)*'EMISSIONS FACTORS'!$J491</f>
        <v>0</v>
      </c>
      <c r="P113" s="150">
        <f>(P$4*P52)*'EMISSIONS FACTORS'!$J491</f>
        <v>0</v>
      </c>
      <c r="Q113" s="150">
        <f>(Q$4*Q52)*'EMISSIONS FACTORS'!$J491</f>
        <v>0</v>
      </c>
      <c r="R113" s="150">
        <f>(R$4*R52)*'EMISSIONS FACTORS'!$J491</f>
        <v>0</v>
      </c>
      <c r="S113" s="150">
        <f>(S$4*S52)*'EMISSIONS FACTORS'!$J491</f>
        <v>0</v>
      </c>
      <c r="T113" s="150">
        <f>(T$4*T52)*'EMISSIONS FACTORS'!$J491</f>
        <v>0</v>
      </c>
      <c r="U113" s="150">
        <f>(U$4*U52)*'EMISSIONS FACTORS'!$J491</f>
        <v>0</v>
      </c>
      <c r="V113" s="150">
        <f>(V$4*V52)*'EMISSIONS FACTORS'!$J491</f>
        <v>0</v>
      </c>
      <c r="W113" s="150">
        <f>(W$4*W52)*'EMISSIONS FACTORS'!$J491</f>
        <v>0</v>
      </c>
      <c r="X113" s="150">
        <f t="shared" si="3"/>
        <v>0</v>
      </c>
    </row>
    <row r="114" spans="2:24" ht="11.25">
      <c r="B114" s="139" t="s">
        <v>210</v>
      </c>
      <c r="C114" s="150">
        <f>(C$4*C53)*'EMISSIONS FACTORS'!$J492</f>
        <v>0</v>
      </c>
      <c r="D114" s="150">
        <f>(D$4*D53)*'EMISSIONS FACTORS'!$J492</f>
        <v>0</v>
      </c>
      <c r="E114" s="150">
        <f>(E$4*E53)*'EMISSIONS FACTORS'!$J492</f>
        <v>0</v>
      </c>
      <c r="F114" s="150">
        <f>(F$4*F53)*'EMISSIONS FACTORS'!$J492</f>
        <v>0</v>
      </c>
      <c r="G114" s="150">
        <f>(G$4*G53)*'EMISSIONS FACTORS'!$J492</f>
        <v>0</v>
      </c>
      <c r="H114" s="150">
        <f>(H$4*H53)*'EMISSIONS FACTORS'!$J492</f>
        <v>0</v>
      </c>
      <c r="I114" s="150">
        <f>(I$4*I53)*'EMISSIONS FACTORS'!$J492</f>
        <v>0</v>
      </c>
      <c r="J114" s="150">
        <f>(J$4*J53)*'EMISSIONS FACTORS'!$J492</f>
        <v>0</v>
      </c>
      <c r="K114" s="150">
        <f>(K$4*K53)*'EMISSIONS FACTORS'!$J492</f>
        <v>0</v>
      </c>
      <c r="L114" s="150">
        <f>(L$4*L53)*'EMISSIONS FACTORS'!$J492</f>
        <v>0</v>
      </c>
      <c r="M114" s="150">
        <f>(M$4*M53)*'EMISSIONS FACTORS'!$J492</f>
        <v>0</v>
      </c>
      <c r="N114" s="150">
        <f>(N$4*N53)*'EMISSIONS FACTORS'!$J492</f>
        <v>0</v>
      </c>
      <c r="O114" s="150">
        <f>(O$4*O53)*'EMISSIONS FACTORS'!$J492</f>
        <v>0</v>
      </c>
      <c r="P114" s="150">
        <f>(P$4*P53)*'EMISSIONS FACTORS'!$J492</f>
        <v>0</v>
      </c>
      <c r="Q114" s="150">
        <f>(Q$4*Q53)*'EMISSIONS FACTORS'!$J492</f>
        <v>0</v>
      </c>
      <c r="R114" s="150">
        <f>(R$4*R53)*'EMISSIONS FACTORS'!$J492</f>
        <v>0</v>
      </c>
      <c r="S114" s="150">
        <f>(S$4*S53)*'EMISSIONS FACTORS'!$J492</f>
        <v>0</v>
      </c>
      <c r="T114" s="150">
        <f>(T$4*T53)*'EMISSIONS FACTORS'!$J492</f>
        <v>0</v>
      </c>
      <c r="U114" s="150">
        <f>(U$4*U53)*'EMISSIONS FACTORS'!$J492</f>
        <v>0</v>
      </c>
      <c r="V114" s="150">
        <f>(V$4*V53)*'EMISSIONS FACTORS'!$J492</f>
        <v>0</v>
      </c>
      <c r="W114" s="150">
        <f>(W$4*W53)*'EMISSIONS FACTORS'!$J492</f>
        <v>0</v>
      </c>
      <c r="X114" s="150">
        <f t="shared" si="3"/>
        <v>0</v>
      </c>
    </row>
    <row r="115" spans="2:24" ht="11.25">
      <c r="B115" s="139" t="s">
        <v>211</v>
      </c>
      <c r="C115" s="150">
        <f>(C$4*C54)*'EMISSIONS FACTORS'!$J493</f>
        <v>0</v>
      </c>
      <c r="D115" s="150">
        <f>(D$4*D54)*'EMISSIONS FACTORS'!$J493</f>
        <v>0</v>
      </c>
      <c r="E115" s="150">
        <f>(E$4*E54)*'EMISSIONS FACTORS'!$J493</f>
        <v>0</v>
      </c>
      <c r="F115" s="150">
        <f>(F$4*F54)*'EMISSIONS FACTORS'!$J493</f>
        <v>0</v>
      </c>
      <c r="G115" s="150">
        <f>(G$4*G54)*'EMISSIONS FACTORS'!$J493</f>
        <v>0</v>
      </c>
      <c r="H115" s="150">
        <f>(H$4*H54)*'EMISSIONS FACTORS'!$J493</f>
        <v>0</v>
      </c>
      <c r="I115" s="150">
        <f>(I$4*I54)*'EMISSIONS FACTORS'!$J493</f>
        <v>0</v>
      </c>
      <c r="J115" s="150">
        <f>(J$4*J54)*'EMISSIONS FACTORS'!$J493</f>
        <v>0</v>
      </c>
      <c r="K115" s="150">
        <f>(K$4*K54)*'EMISSIONS FACTORS'!$J493</f>
        <v>0</v>
      </c>
      <c r="L115" s="150">
        <f>(L$4*L54)*'EMISSIONS FACTORS'!$J493</f>
        <v>0</v>
      </c>
      <c r="M115" s="150">
        <f>(M$4*M54)*'EMISSIONS FACTORS'!$J493</f>
        <v>0</v>
      </c>
      <c r="N115" s="150">
        <f>(N$4*N54)*'EMISSIONS FACTORS'!$J493</f>
        <v>0</v>
      </c>
      <c r="O115" s="150">
        <f>(O$4*O54)*'EMISSIONS FACTORS'!$J493</f>
        <v>0</v>
      </c>
      <c r="P115" s="150">
        <f>(P$4*P54)*'EMISSIONS FACTORS'!$J493</f>
        <v>0</v>
      </c>
      <c r="Q115" s="150">
        <f>(Q$4*Q54)*'EMISSIONS FACTORS'!$J493</f>
        <v>0</v>
      </c>
      <c r="R115" s="150">
        <f>(R$4*R54)*'EMISSIONS FACTORS'!$J493</f>
        <v>0</v>
      </c>
      <c r="S115" s="150">
        <f>(S$4*S54)*'EMISSIONS FACTORS'!$J493</f>
        <v>0</v>
      </c>
      <c r="T115" s="150">
        <f>(T$4*T54)*'EMISSIONS FACTORS'!$J493</f>
        <v>0</v>
      </c>
      <c r="U115" s="150">
        <f>(U$4*U54)*'EMISSIONS FACTORS'!$J493</f>
        <v>0</v>
      </c>
      <c r="V115" s="150">
        <f>(V$4*V54)*'EMISSIONS FACTORS'!$J493</f>
        <v>0</v>
      </c>
      <c r="W115" s="150">
        <f>(W$4*W54)*'EMISSIONS FACTORS'!$J493</f>
        <v>0</v>
      </c>
      <c r="X115" s="150">
        <f t="shared" si="3"/>
        <v>0</v>
      </c>
    </row>
    <row r="116" spans="2:24" ht="11.25">
      <c r="B116" s="139" t="s">
        <v>212</v>
      </c>
      <c r="C116" s="150">
        <f>(C$4*C55)*'EMISSIONS FACTORS'!$J494</f>
        <v>0</v>
      </c>
      <c r="D116" s="150">
        <f>(D$4*D55)*'EMISSIONS FACTORS'!$J494</f>
        <v>0</v>
      </c>
      <c r="E116" s="150">
        <f>(E$4*E55)*'EMISSIONS FACTORS'!$J494</f>
        <v>0</v>
      </c>
      <c r="F116" s="150">
        <f>(F$4*F55)*'EMISSIONS FACTORS'!$J494</f>
        <v>0</v>
      </c>
      <c r="G116" s="150">
        <f>(G$4*G55)*'EMISSIONS FACTORS'!$J494</f>
        <v>0</v>
      </c>
      <c r="H116" s="150">
        <f>(H$4*H55)*'EMISSIONS FACTORS'!$J494</f>
        <v>0</v>
      </c>
      <c r="I116" s="150">
        <f>(I$4*I55)*'EMISSIONS FACTORS'!$J494</f>
        <v>0</v>
      </c>
      <c r="J116" s="150">
        <f>(J$4*J55)*'EMISSIONS FACTORS'!$J494</f>
        <v>0</v>
      </c>
      <c r="K116" s="150">
        <f>(K$4*K55)*'EMISSIONS FACTORS'!$J494</f>
        <v>0</v>
      </c>
      <c r="L116" s="150">
        <f>(L$4*L55)*'EMISSIONS FACTORS'!$J494</f>
        <v>0</v>
      </c>
      <c r="M116" s="150">
        <f>(M$4*M55)*'EMISSIONS FACTORS'!$J494</f>
        <v>0</v>
      </c>
      <c r="N116" s="150">
        <f>(N$4*N55)*'EMISSIONS FACTORS'!$J494</f>
        <v>0</v>
      </c>
      <c r="O116" s="150">
        <f>(O$4*O55)*'EMISSIONS FACTORS'!$J494</f>
        <v>0</v>
      </c>
      <c r="P116" s="150">
        <f>(P$4*P55)*'EMISSIONS FACTORS'!$J494</f>
        <v>0</v>
      </c>
      <c r="Q116" s="150">
        <f>(Q$4*Q55)*'EMISSIONS FACTORS'!$J494</f>
        <v>0</v>
      </c>
      <c r="R116" s="150">
        <f>(R$4*R55)*'EMISSIONS FACTORS'!$J494</f>
        <v>0</v>
      </c>
      <c r="S116" s="150">
        <f>(S$4*S55)*'EMISSIONS FACTORS'!$J494</f>
        <v>0</v>
      </c>
      <c r="T116" s="150">
        <f>(T$4*T55)*'EMISSIONS FACTORS'!$J494</f>
        <v>0</v>
      </c>
      <c r="U116" s="150">
        <f>(U$4*U55)*'EMISSIONS FACTORS'!$J494</f>
        <v>0</v>
      </c>
      <c r="V116" s="150">
        <f>(V$4*V55)*'EMISSIONS FACTORS'!$J494</f>
        <v>0</v>
      </c>
      <c r="W116" s="150">
        <f>(W$4*W55)*'EMISSIONS FACTORS'!$J494</f>
        <v>0</v>
      </c>
      <c r="X116" s="150">
        <f t="shared" si="3"/>
        <v>0</v>
      </c>
    </row>
    <row r="117" spans="2:24" ht="11.25">
      <c r="B117" s="151"/>
      <c r="C117" s="152"/>
      <c r="D117" s="153"/>
      <c r="E117" s="153"/>
      <c r="F117" s="153"/>
      <c r="G117" s="153"/>
      <c r="H117" s="153"/>
      <c r="I117" s="153"/>
      <c r="J117" s="153"/>
      <c r="K117" s="153"/>
      <c r="L117" s="153"/>
      <c r="M117" s="153"/>
      <c r="N117" s="153"/>
      <c r="O117" s="153"/>
      <c r="P117" s="153"/>
      <c r="Q117" s="153"/>
      <c r="R117" s="153"/>
      <c r="S117" s="153"/>
      <c r="T117" s="153"/>
      <c r="U117" s="153"/>
      <c r="V117" s="153"/>
      <c r="W117" s="153"/>
      <c r="X117" s="153"/>
    </row>
    <row r="118" spans="2:25" ht="11.25">
      <c r="B118" s="154" t="s">
        <v>198</v>
      </c>
      <c r="C118" s="155">
        <f aca="true" t="shared" si="4" ref="C118:W118">SUM(C68:C116)</f>
        <v>0</v>
      </c>
      <c r="D118" s="156">
        <f t="shared" si="4"/>
        <v>0</v>
      </c>
      <c r="E118" s="156">
        <f t="shared" si="4"/>
        <v>0</v>
      </c>
      <c r="F118" s="156">
        <f t="shared" si="4"/>
        <v>0</v>
      </c>
      <c r="G118" s="156">
        <f t="shared" si="4"/>
        <v>0</v>
      </c>
      <c r="H118" s="156">
        <f t="shared" si="4"/>
        <v>0</v>
      </c>
      <c r="I118" s="156">
        <f t="shared" si="4"/>
        <v>0</v>
      </c>
      <c r="J118" s="156">
        <f t="shared" si="4"/>
        <v>0</v>
      </c>
      <c r="K118" s="156">
        <f t="shared" si="4"/>
        <v>0</v>
      </c>
      <c r="L118" s="156">
        <f t="shared" si="4"/>
        <v>0</v>
      </c>
      <c r="M118" s="156">
        <f t="shared" si="4"/>
        <v>0</v>
      </c>
      <c r="N118" s="156">
        <f t="shared" si="4"/>
        <v>0</v>
      </c>
      <c r="O118" s="156">
        <f t="shared" si="4"/>
        <v>0</v>
      </c>
      <c r="P118" s="156">
        <f t="shared" si="4"/>
        <v>0</v>
      </c>
      <c r="Q118" s="156">
        <f t="shared" si="4"/>
        <v>0</v>
      </c>
      <c r="R118" s="156">
        <f t="shared" si="4"/>
        <v>0</v>
      </c>
      <c r="S118" s="156">
        <f t="shared" si="4"/>
        <v>0</v>
      </c>
      <c r="T118" s="156">
        <f t="shared" si="4"/>
        <v>0</v>
      </c>
      <c r="U118" s="156">
        <f t="shared" si="4"/>
        <v>0</v>
      </c>
      <c r="V118" s="156">
        <f t="shared" si="4"/>
        <v>0</v>
      </c>
      <c r="W118" s="156">
        <f t="shared" si="4"/>
        <v>0</v>
      </c>
      <c r="X118" s="376">
        <f>SUM(C118:W118)</f>
        <v>0</v>
      </c>
      <c r="Y118" s="375"/>
    </row>
    <row r="119" spans="2:3" ht="11.25">
      <c r="B119" s="151"/>
      <c r="C119" s="146"/>
    </row>
    <row r="120" spans="2:3" ht="11.25">
      <c r="B120" s="132" t="s">
        <v>345</v>
      </c>
      <c r="C120" s="146"/>
    </row>
    <row r="121" s="146" customFormat="1" ht="11.25">
      <c r="B121" s="151"/>
    </row>
    <row r="122" s="146" customFormat="1" ht="11.25" hidden="1">
      <c r="B122" s="151"/>
    </row>
    <row r="123" s="146" customFormat="1" ht="11.25" hidden="1">
      <c r="B123" s="151"/>
    </row>
    <row r="124" s="146" customFormat="1" ht="11.25" hidden="1">
      <c r="B124" s="151"/>
    </row>
    <row r="125" s="146" customFormat="1" ht="11.25" hidden="1">
      <c r="B125" s="148"/>
    </row>
    <row r="126" s="146" customFormat="1" ht="11.25" hidden="1">
      <c r="B126" s="148"/>
    </row>
    <row r="127" s="146" customFormat="1" ht="11.25" hidden="1">
      <c r="B127" s="148"/>
    </row>
    <row r="128" s="146" customFormat="1" ht="11.25" hidden="1"/>
    <row r="129" s="146" customFormat="1" ht="11.25" hidden="1"/>
    <row r="130" spans="2:3" ht="11.25" hidden="1">
      <c r="B130" s="146"/>
      <c r="C130" s="146"/>
    </row>
    <row r="131" spans="2:3" ht="11.25" hidden="1">
      <c r="B131" s="146"/>
      <c r="C131" s="146"/>
    </row>
    <row r="132" spans="2:3" ht="11.25" hidden="1">
      <c r="B132" s="146"/>
      <c r="C132" s="146"/>
    </row>
    <row r="133" spans="2:3" ht="11.25" hidden="1">
      <c r="B133" s="146"/>
      <c r="C133" s="146"/>
    </row>
    <row r="134" spans="2:3" ht="11.25" hidden="1">
      <c r="B134" s="146"/>
      <c r="C134" s="146"/>
    </row>
    <row r="135" spans="2:3" ht="11.25" hidden="1">
      <c r="B135" s="146"/>
      <c r="C135" s="146"/>
    </row>
    <row r="136" spans="2:3" ht="11.25" hidden="1">
      <c r="B136" s="146"/>
      <c r="C136" s="146"/>
    </row>
    <row r="137" spans="2:3" ht="11.25" hidden="1">
      <c r="B137" s="146"/>
      <c r="C137" s="146"/>
    </row>
    <row r="138" spans="2:3" ht="11.25" hidden="1">
      <c r="B138" s="146"/>
      <c r="C138" s="146"/>
    </row>
    <row r="139" spans="2:3" ht="11.25" hidden="1">
      <c r="B139" s="146"/>
      <c r="C139" s="146"/>
    </row>
    <row r="140" spans="2:3" ht="11.25" hidden="1">
      <c r="B140" s="146"/>
      <c r="C140" s="146"/>
    </row>
    <row r="141" spans="2:3" ht="11.25" hidden="1">
      <c r="B141" s="146"/>
      <c r="C141" s="146"/>
    </row>
    <row r="142" spans="2:3" ht="11.25" hidden="1">
      <c r="B142" s="146"/>
      <c r="C142" s="146"/>
    </row>
    <row r="143" spans="2:3" ht="11.25" hidden="1">
      <c r="B143" s="146"/>
      <c r="C143" s="146"/>
    </row>
    <row r="144" spans="2:3" ht="11.25" hidden="1">
      <c r="B144" s="146"/>
      <c r="C144" s="146"/>
    </row>
    <row r="145" spans="2:3" ht="11.25" hidden="1">
      <c r="B145" s="146"/>
      <c r="C145" s="146"/>
    </row>
    <row r="146" spans="2:3" ht="11.25" hidden="1">
      <c r="B146" s="146"/>
      <c r="C146" s="146"/>
    </row>
    <row r="147" spans="2:3" ht="11.25" hidden="1">
      <c r="B147" s="146"/>
      <c r="C147" s="146"/>
    </row>
    <row r="148" spans="2:3" ht="11.25" hidden="1">
      <c r="B148" s="146"/>
      <c r="C148" s="146"/>
    </row>
    <row r="149" spans="2:3" ht="11.25" hidden="1">
      <c r="B149" s="146"/>
      <c r="C149" s="146"/>
    </row>
    <row r="150" spans="2:3" ht="11.25" hidden="1">
      <c r="B150" s="146"/>
      <c r="C150" s="146"/>
    </row>
    <row r="151" spans="2:3" ht="11.25" hidden="1">
      <c r="B151" s="146"/>
      <c r="C151" s="146"/>
    </row>
    <row r="152" spans="2:3" ht="11.25" hidden="1">
      <c r="B152" s="146"/>
      <c r="C152" s="146"/>
    </row>
    <row r="153" spans="2:3" ht="11.25" hidden="1">
      <c r="B153" s="146"/>
      <c r="C153" s="146"/>
    </row>
    <row r="154" spans="2:3" ht="11.25" hidden="1">
      <c r="B154" s="146"/>
      <c r="C154" s="146"/>
    </row>
    <row r="155" spans="2:3" ht="11.25" hidden="1">
      <c r="B155" s="146"/>
      <c r="C155" s="146"/>
    </row>
    <row r="156" spans="2:3" ht="11.25" hidden="1">
      <c r="B156" s="146"/>
      <c r="C156" s="146"/>
    </row>
    <row r="157" spans="2:3" ht="11.25" hidden="1">
      <c r="B157" s="146"/>
      <c r="C157" s="146"/>
    </row>
    <row r="158" spans="2:3" ht="11.25" hidden="1">
      <c r="B158" s="146"/>
      <c r="C158" s="146"/>
    </row>
    <row r="159" spans="2:3" ht="11.25" hidden="1">
      <c r="B159" s="146"/>
      <c r="C159" s="146"/>
    </row>
    <row r="160" spans="2:3" ht="11.25" hidden="1">
      <c r="B160" s="146"/>
      <c r="C160" s="146"/>
    </row>
    <row r="161" spans="2:3" ht="11.25" hidden="1">
      <c r="B161" s="146"/>
      <c r="C161" s="146"/>
    </row>
    <row r="162" spans="2:3" ht="11.25" hidden="1">
      <c r="B162" s="146"/>
      <c r="C162" s="146"/>
    </row>
    <row r="163" spans="2:3" ht="11.25" hidden="1">
      <c r="B163" s="146"/>
      <c r="C163" s="146"/>
    </row>
    <row r="164" spans="2:3" ht="11.25" hidden="1">
      <c r="B164" s="146"/>
      <c r="C164" s="146"/>
    </row>
    <row r="165" spans="2:3" ht="11.25" hidden="1">
      <c r="B165" s="146"/>
      <c r="C165" s="146"/>
    </row>
    <row r="166" spans="2:3" ht="11.25" hidden="1">
      <c r="B166" s="146"/>
      <c r="C166" s="146"/>
    </row>
    <row r="167" spans="2:3" ht="11.25" hidden="1">
      <c r="B167" s="146"/>
      <c r="C167" s="146"/>
    </row>
    <row r="168" spans="2:3" ht="11.25" hidden="1">
      <c r="B168" s="146"/>
      <c r="C168" s="146"/>
    </row>
    <row r="169" spans="2:3" ht="11.25" hidden="1">
      <c r="B169" s="146"/>
      <c r="C169" s="146"/>
    </row>
    <row r="170" spans="2:3" ht="11.25" hidden="1">
      <c r="B170" s="146"/>
      <c r="C170" s="146"/>
    </row>
    <row r="171" spans="2:3" ht="11.25" hidden="1">
      <c r="B171" s="146"/>
      <c r="C171" s="146"/>
    </row>
    <row r="172" spans="2:3" ht="11.25" hidden="1">
      <c r="B172" s="146"/>
      <c r="C172" s="146"/>
    </row>
    <row r="173" spans="2:3" ht="11.25" hidden="1">
      <c r="B173" s="146"/>
      <c r="C173" s="146"/>
    </row>
    <row r="174" spans="2:3" ht="11.25" hidden="1">
      <c r="B174" s="146"/>
      <c r="C174" s="146"/>
    </row>
    <row r="175" spans="2:3" ht="11.25" hidden="1">
      <c r="B175" s="146"/>
      <c r="C175" s="146"/>
    </row>
    <row r="176" spans="2:3" ht="11.25" hidden="1">
      <c r="B176" s="146"/>
      <c r="C176" s="146"/>
    </row>
    <row r="177" spans="2:3" ht="11.25" hidden="1">
      <c r="B177" s="146"/>
      <c r="C177" s="146"/>
    </row>
    <row r="178" spans="2:3" ht="11.25" hidden="1">
      <c r="B178" s="146"/>
      <c r="C178" s="146"/>
    </row>
    <row r="179" spans="2:3" ht="11.25" hidden="1">
      <c r="B179" s="146"/>
      <c r="C179" s="146"/>
    </row>
    <row r="180" spans="2:3" ht="11.25" hidden="1">
      <c r="B180" s="146"/>
      <c r="C180" s="146"/>
    </row>
    <row r="181" spans="2:3" ht="11.25" hidden="1">
      <c r="B181" s="146"/>
      <c r="C181" s="146"/>
    </row>
    <row r="182" spans="2:3" ht="11.25" hidden="1">
      <c r="B182" s="146"/>
      <c r="C182" s="146"/>
    </row>
    <row r="183" spans="2:3" ht="11.25" hidden="1">
      <c r="B183" s="146"/>
      <c r="C183" s="146"/>
    </row>
    <row r="184" spans="2:3" ht="11.25" hidden="1">
      <c r="B184" s="146"/>
      <c r="C184" s="146"/>
    </row>
    <row r="185" spans="2:3" ht="11.25" hidden="1">
      <c r="B185" s="146"/>
      <c r="C185" s="146"/>
    </row>
    <row r="186" spans="2:3" ht="11.25" hidden="1">
      <c r="B186" s="146"/>
      <c r="C186" s="146"/>
    </row>
    <row r="187" spans="2:3" ht="11.25" hidden="1">
      <c r="B187" s="146"/>
      <c r="C187" s="146"/>
    </row>
    <row r="188" spans="2:3" ht="11.25" hidden="1">
      <c r="B188" s="146"/>
      <c r="C188" s="146"/>
    </row>
    <row r="189" spans="2:3" ht="11.25" hidden="1">
      <c r="B189" s="146"/>
      <c r="C189" s="146"/>
    </row>
    <row r="190" spans="2:3" ht="11.25" hidden="1">
      <c r="B190" s="146"/>
      <c r="C190" s="146"/>
    </row>
    <row r="191" spans="2:3" ht="11.25" hidden="1">
      <c r="B191" s="146"/>
      <c r="C191" s="146"/>
    </row>
    <row r="192" spans="2:3" ht="11.25" hidden="1">
      <c r="B192" s="146"/>
      <c r="C192" s="146"/>
    </row>
    <row r="193" spans="2:3" ht="11.25" hidden="1">
      <c r="B193" s="146"/>
      <c r="C193" s="146"/>
    </row>
    <row r="194" spans="2:3" ht="11.25" hidden="1">
      <c r="B194" s="146"/>
      <c r="C194" s="146"/>
    </row>
    <row r="195" spans="2:3" ht="11.25" hidden="1">
      <c r="B195" s="146"/>
      <c r="C195" s="146"/>
    </row>
    <row r="196" spans="2:3" ht="11.25" hidden="1">
      <c r="B196" s="146"/>
      <c r="C196" s="146"/>
    </row>
    <row r="197" spans="2:3" ht="11.25" hidden="1">
      <c r="B197" s="146"/>
      <c r="C197" s="146"/>
    </row>
    <row r="198" spans="2:3" ht="11.25" hidden="1">
      <c r="B198" s="146"/>
      <c r="C198" s="146"/>
    </row>
    <row r="199" spans="2:3" ht="11.25" hidden="1">
      <c r="B199" s="146"/>
      <c r="C199" s="146"/>
    </row>
    <row r="200" spans="2:3" ht="11.25" hidden="1">
      <c r="B200" s="146"/>
      <c r="C200" s="146"/>
    </row>
    <row r="201" spans="2:3" ht="11.25" hidden="1">
      <c r="B201" s="146"/>
      <c r="C201" s="146"/>
    </row>
    <row r="202" spans="2:3" ht="11.25" hidden="1">
      <c r="B202" s="146"/>
      <c r="C202" s="146"/>
    </row>
    <row r="203" spans="2:3" ht="11.25" hidden="1">
      <c r="B203" s="146"/>
      <c r="C203" s="146"/>
    </row>
    <row r="204" spans="2:3" ht="11.25" hidden="1">
      <c r="B204" s="146"/>
      <c r="C204" s="146"/>
    </row>
    <row r="205" spans="2:3" ht="11.25" hidden="1">
      <c r="B205" s="146"/>
      <c r="C205" s="146"/>
    </row>
    <row r="206" spans="2:3" ht="11.25" hidden="1">
      <c r="B206" s="146"/>
      <c r="C206" s="146"/>
    </row>
    <row r="207" spans="2:3" ht="11.25" hidden="1">
      <c r="B207" s="146"/>
      <c r="C207" s="146"/>
    </row>
    <row r="208" ht="11.25"/>
    <row r="209" ht="11.25"/>
    <row r="210" ht="11.25"/>
    <row r="211" ht="11.25"/>
    <row r="212" ht="11.25"/>
    <row r="213" ht="11.25"/>
    <row r="214" ht="11.25"/>
  </sheetData>
  <mergeCells count="1">
    <mergeCell ref="B60:B65"/>
  </mergeCells>
  <hyperlinks>
    <hyperlink ref="B2" location="SCREENING!A1" display="Return to Screening sheet"/>
    <hyperlink ref="B57" location="SCREENING!A1" display="Return to Screening sheet"/>
    <hyperlink ref="B120" location="SCREENING!A1" display="Return to Screening sheet"/>
  </hyperlinks>
  <printOptions/>
  <pageMargins left="0.75" right="0.75" top="1" bottom="1" header="0.5" footer="0.5"/>
  <pageSetup fitToHeight="1" fitToWidth="1" horizontalDpi="600" verticalDpi="600" orientation="portrait" paperSize="9" scale="38" r:id="rId1"/>
  <ignoredErrors>
    <ignoredError sqref="D118:F118 G118:W11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SQW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Reece</dc:creator>
  <cp:keywords/>
  <dc:description/>
  <cp:lastModifiedBy>heather thompson</cp:lastModifiedBy>
  <cp:lastPrinted>2010-10-28T09:51:24Z</cp:lastPrinted>
  <dcterms:created xsi:type="dcterms:W3CDTF">2009-12-17T16:26:11Z</dcterms:created>
  <dcterms:modified xsi:type="dcterms:W3CDTF">2010-11-04T11:11:13Z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